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defaultThemeVersion="124226"/>
  <xr:revisionPtr revIDLastSave="0" documentId="13_ncr:1_{3D5E9EFB-2A9A-4B4A-9B42-71127A01B691}" xr6:coauthVersionLast="47" xr6:coauthVersionMax="47" xr10:uidLastSave="{00000000-0000-0000-0000-000000000000}"/>
  <bookViews>
    <workbookView xWindow="-110" yWindow="-110" windowWidth="21820" windowHeight="13900" firstSheet="4" activeTab="6" xr2:uid="{00000000-000D-0000-FFFF-FFFF00000000}"/>
  </bookViews>
  <sheets>
    <sheet name="Summary" sheetId="54" state="hidden" r:id="rId1"/>
    <sheet name="APP Goods 22-23" sheetId="46" state="hidden" r:id="rId2"/>
    <sheet name="APP Services 22-23" sheetId="48" state="hidden" r:id="rId3"/>
    <sheet name="APP Works 22-23" sheetId="49" state="hidden" r:id="rId4"/>
    <sheet name="APP Goods " sheetId="50" r:id="rId5"/>
    <sheet name="APP Services " sheetId="52" r:id="rId6"/>
    <sheet name="APP Works" sheetId="53" r:id="rId7"/>
    <sheet name="APP Servics 22_23" sheetId="47" state="hidden" r:id="rId8"/>
  </sheets>
  <definedNames>
    <definedName name="_xlnm._FilterDatabase" localSheetId="4" hidden="1">'APP Goods '!$B$2:$B$6</definedName>
    <definedName name="_xlnm._FilterDatabase" localSheetId="1" hidden="1">'APP Goods 22-23'!$B$2:$B$38</definedName>
    <definedName name="_xlnm._FilterDatabase" localSheetId="2" hidden="1">'APP Services 22-23'!#REF!</definedName>
    <definedName name="_xlnm._FilterDatabase" localSheetId="6" hidden="1">'APP Works'!#REF!</definedName>
    <definedName name="_xlnm._FilterDatabase" localSheetId="3" hidden="1">'APP Works 22-23'!#REF!</definedName>
    <definedName name="_xlnm.Print_Area" localSheetId="4">'APP Goods '!$A$1:$P$6</definedName>
    <definedName name="_xlnm.Print_Area" localSheetId="1">'APP Goods 22-23'!$A$1:$Q$38</definedName>
    <definedName name="_xlnm.Print_Area" localSheetId="5">'APP Services '!$A$1:$P$6</definedName>
    <definedName name="_xlnm.Print_Area" localSheetId="2">'APP Services 22-23'!$A$1:$Q$39</definedName>
    <definedName name="_xlnm.Print_Area" localSheetId="7">'APP Servics 22_23'!$A$1:$O$40</definedName>
    <definedName name="_xlnm.Print_Area" localSheetId="6">'APP Works'!$A$1:$P$6</definedName>
    <definedName name="_xlnm.Print_Area" localSheetId="3">'APP Works 22-23'!$A$1:$Q$11</definedName>
    <definedName name="_xlnm.Print_Area" localSheetId="0">Summary!$A$1:$F$7</definedName>
    <definedName name="_xlnm.Print_Titles" localSheetId="1">'APP Goods 22-23'!$2:$3</definedName>
    <definedName name="_xlnm.Print_Titles" localSheetId="5">'APP Services '!$2:$3</definedName>
    <definedName name="_xlnm.Print_Titles" localSheetId="2">'APP Services 22-23'!$2:$3</definedName>
    <definedName name="_xlnm.Print_Titles" localSheetId="7">'APP Servics 22_23'!$2:$3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50" l="1"/>
  <c r="T4" i="50"/>
  <c r="T6" i="50" s="1"/>
  <c r="Z4" i="50"/>
  <c r="AA4" i="50" s="1"/>
  <c r="AB4" i="50" s="1"/>
  <c r="R5" i="50"/>
  <c r="T5" i="50"/>
  <c r="Z5" i="50"/>
  <c r="AA5" i="50" s="1"/>
  <c r="S6" i="50"/>
  <c r="R4" i="52"/>
  <c r="T4" i="52"/>
  <c r="T6" i="52" s="1"/>
  <c r="Z4" i="52"/>
  <c r="AA4" i="52" s="1"/>
  <c r="R5" i="52"/>
  <c r="T5" i="52"/>
  <c r="Z5" i="52"/>
  <c r="AA5" i="52" s="1"/>
  <c r="AB5" i="52" s="1"/>
  <c r="S6" i="52"/>
  <c r="R4" i="53"/>
  <c r="T4" i="53"/>
  <c r="Z4" i="53"/>
  <c r="R5" i="53"/>
  <c r="T5" i="53"/>
  <c r="Z5" i="53"/>
  <c r="S6" i="53"/>
  <c r="AA4" i="53" l="1"/>
  <c r="Z6" i="52"/>
  <c r="AA5" i="53"/>
  <c r="AB5" i="53" s="1"/>
  <c r="AB5" i="50"/>
  <c r="AB6" i="50" s="1"/>
  <c r="AA6" i="50"/>
  <c r="Z6" i="50"/>
  <c r="AB4" i="52"/>
  <c r="AB6" i="52" s="1"/>
  <c r="AA6" i="52"/>
  <c r="AB4" i="53"/>
  <c r="T6" i="53"/>
  <c r="Z6" i="53"/>
  <c r="F12" i="53"/>
  <c r="H12" i="53"/>
  <c r="G12" i="53"/>
  <c r="AA6" i="53" l="1"/>
  <c r="AB6" i="53"/>
  <c r="I6" i="52" l="1"/>
  <c r="I10" i="53" s="1"/>
  <c r="I6" i="53"/>
  <c r="I11" i="53" s="1"/>
  <c r="K5" i="50" l="1"/>
  <c r="L5" i="50" s="1"/>
  <c r="M5" i="50" s="1"/>
  <c r="N5" i="50" s="1"/>
  <c r="P5" i="50" s="1"/>
  <c r="E7" i="54" l="1"/>
  <c r="C7" i="54"/>
  <c r="D5" i="54"/>
  <c r="F5" i="54" s="1"/>
  <c r="D6" i="54"/>
  <c r="F6" i="54" s="1"/>
  <c r="D4" i="54"/>
  <c r="B7" i="54"/>
  <c r="D7" i="54" l="1"/>
  <c r="F4" i="54"/>
  <c r="F7" i="54" s="1"/>
  <c r="P5" i="53"/>
  <c r="K5" i="53"/>
  <c r="L5" i="53" s="1"/>
  <c r="M5" i="53" s="1"/>
  <c r="N5" i="53" s="1"/>
  <c r="K4" i="50" l="1"/>
  <c r="L4" i="50" s="1"/>
  <c r="M4" i="50" s="1"/>
  <c r="N4" i="50" s="1"/>
  <c r="O4" i="50" s="1"/>
  <c r="P4" i="50" s="1"/>
  <c r="A5" i="52" l="1"/>
  <c r="A5" i="46"/>
  <c r="A6" i="46" s="1"/>
  <c r="A7" i="46" s="1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l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4" i="48" s="1"/>
  <c r="A5" i="48" s="1"/>
  <c r="A6" i="48" s="1"/>
  <c r="A7" i="48" s="1"/>
  <c r="A8" i="48" s="1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4" i="49" s="1"/>
  <c r="A5" i="49" s="1"/>
  <c r="A6" i="49" s="1"/>
  <c r="A7" i="49" s="1"/>
  <c r="A8" i="49" s="1"/>
  <c r="A9" i="49" s="1"/>
  <c r="A10" i="49" s="1"/>
  <c r="I11" i="49"/>
  <c r="K10" i="49"/>
  <c r="L10" i="49" s="1"/>
  <c r="M10" i="49" s="1"/>
  <c r="N10" i="49" s="1"/>
  <c r="O10" i="49" s="1"/>
  <c r="Q10" i="49" s="1"/>
  <c r="L9" i="49"/>
  <c r="K8" i="49"/>
  <c r="L8" i="49" s="1"/>
  <c r="M8" i="49" s="1"/>
  <c r="N8" i="49" s="1"/>
  <c r="K14" i="49"/>
  <c r="L14" i="49" s="1"/>
  <c r="M14" i="49" s="1"/>
  <c r="N14" i="49" s="1"/>
  <c r="O14" i="49" s="1"/>
  <c r="Q14" i="49" s="1"/>
  <c r="K7" i="49"/>
  <c r="L7" i="49" s="1"/>
  <c r="M7" i="49" s="1"/>
  <c r="N7" i="49" s="1"/>
  <c r="O7" i="49" s="1"/>
  <c r="Q7" i="49" s="1"/>
  <c r="K6" i="49"/>
  <c r="L6" i="49" s="1"/>
  <c r="M6" i="49" s="1"/>
  <c r="N6" i="49" s="1"/>
  <c r="K5" i="49"/>
  <c r="L5" i="49" s="1"/>
  <c r="M5" i="49" s="1"/>
  <c r="N5" i="49" s="1"/>
  <c r="K38" i="48"/>
  <c r="L38" i="48" s="1"/>
  <c r="M38" i="48" s="1"/>
  <c r="N38" i="48" s="1"/>
  <c r="O38" i="48" s="1"/>
  <c r="P38" i="48" s="1"/>
  <c r="K37" i="48"/>
  <c r="L37" i="48" s="1"/>
  <c r="M37" i="48" s="1"/>
  <c r="N37" i="48" s="1"/>
  <c r="O37" i="48" s="1"/>
  <c r="P37" i="48" s="1"/>
  <c r="K36" i="48"/>
  <c r="L36" i="48" s="1"/>
  <c r="M36" i="48" s="1"/>
  <c r="N36" i="48" s="1"/>
  <c r="O36" i="48" s="1"/>
  <c r="P36" i="48" s="1"/>
  <c r="K35" i="48"/>
  <c r="L35" i="48" s="1"/>
  <c r="M35" i="48" s="1"/>
  <c r="N35" i="48" s="1"/>
  <c r="O35" i="48" s="1"/>
  <c r="P35" i="48" s="1"/>
  <c r="K34" i="48"/>
  <c r="L34" i="48" s="1"/>
  <c r="M34" i="48" s="1"/>
  <c r="N34" i="48" s="1"/>
  <c r="O34" i="48" s="1"/>
  <c r="P34" i="48" s="1"/>
  <c r="K33" i="48"/>
  <c r="L33" i="48" s="1"/>
  <c r="M33" i="48" s="1"/>
  <c r="N33" i="48" s="1"/>
  <c r="O33" i="48" s="1"/>
  <c r="P33" i="48" s="1"/>
  <c r="I33" i="48"/>
  <c r="K32" i="48"/>
  <c r="L32" i="48" s="1"/>
  <c r="M32" i="48" s="1"/>
  <c r="N32" i="48" s="1"/>
  <c r="O32" i="48" s="1"/>
  <c r="P32" i="48" s="1"/>
  <c r="I32" i="48"/>
  <c r="K31" i="48"/>
  <c r="L31" i="48" s="1"/>
  <c r="M31" i="48" s="1"/>
  <c r="N31" i="48" s="1"/>
  <c r="O31" i="48" s="1"/>
  <c r="P31" i="48" s="1"/>
  <c r="K30" i="48"/>
  <c r="L30" i="48" s="1"/>
  <c r="M30" i="48" s="1"/>
  <c r="N30" i="48" s="1"/>
  <c r="O30" i="48" s="1"/>
  <c r="P30" i="48" s="1"/>
  <c r="K29" i="48"/>
  <c r="L29" i="48" s="1"/>
  <c r="M29" i="48" s="1"/>
  <c r="N29" i="48" s="1"/>
  <c r="O29" i="48" s="1"/>
  <c r="P29" i="48" s="1"/>
  <c r="K28" i="48"/>
  <c r="L28" i="48" s="1"/>
  <c r="M28" i="48" s="1"/>
  <c r="N28" i="48" s="1"/>
  <c r="O28" i="48" s="1"/>
  <c r="P28" i="48" s="1"/>
  <c r="K27" i="48"/>
  <c r="L27" i="48" s="1"/>
  <c r="M27" i="48" s="1"/>
  <c r="N27" i="48" s="1"/>
  <c r="O27" i="48" s="1"/>
  <c r="P27" i="48" s="1"/>
  <c r="M26" i="48"/>
  <c r="N26" i="48" s="1"/>
  <c r="P25" i="48"/>
  <c r="N25" i="48"/>
  <c r="L24" i="48"/>
  <c r="M24" i="48" s="1"/>
  <c r="N24" i="48" s="1"/>
  <c r="O24" i="48" s="1"/>
  <c r="O22" i="48"/>
  <c r="O20" i="48"/>
  <c r="O19" i="48"/>
  <c r="O18" i="48"/>
  <c r="O15" i="48"/>
  <c r="M10" i="48"/>
  <c r="I8" i="48"/>
  <c r="I39" i="48" l="1"/>
  <c r="Q5" i="49"/>
  <c r="O5" i="49"/>
  <c r="Q6" i="49"/>
  <c r="O6" i="49"/>
  <c r="Q8" i="49"/>
  <c r="O8" i="49"/>
  <c r="K41" i="46"/>
  <c r="L41" i="46" s="1"/>
  <c r="M41" i="46" s="1"/>
  <c r="N41" i="46" s="1"/>
  <c r="Q41" i="46" s="1"/>
  <c r="Q23" i="46"/>
  <c r="Q13" i="46"/>
  <c r="J38" i="47"/>
  <c r="K38" i="47" s="1"/>
  <c r="L38" i="47" s="1"/>
  <c r="M38" i="47" s="1"/>
  <c r="N38" i="47" s="1"/>
  <c r="O38" i="47" s="1"/>
  <c r="J37" i="47"/>
  <c r="K37" i="47" s="1"/>
  <c r="L37" i="47" s="1"/>
  <c r="M37" i="47" s="1"/>
  <c r="N37" i="47" s="1"/>
  <c r="O37" i="47" s="1"/>
  <c r="J36" i="47"/>
  <c r="K36" i="47" s="1"/>
  <c r="L36" i="47" s="1"/>
  <c r="M36" i="47" s="1"/>
  <c r="N36" i="47" s="1"/>
  <c r="O36" i="47" s="1"/>
  <c r="J35" i="47"/>
  <c r="K35" i="47" s="1"/>
  <c r="L35" i="47" s="1"/>
  <c r="M35" i="47" s="1"/>
  <c r="N35" i="47" s="1"/>
  <c r="O35" i="47" s="1"/>
  <c r="J34" i="47"/>
  <c r="K34" i="47" s="1"/>
  <c r="L34" i="47" s="1"/>
  <c r="J33" i="47"/>
  <c r="K33" i="47" s="1"/>
  <c r="L33" i="47" s="1"/>
  <c r="M33" i="47" s="1"/>
  <c r="N33" i="47" s="1"/>
  <c r="O33" i="47" s="1"/>
  <c r="J32" i="47"/>
  <c r="K32" i="47" s="1"/>
  <c r="L32" i="47" s="1"/>
  <c r="M32" i="47" s="1"/>
  <c r="N32" i="47" s="1"/>
  <c r="O32" i="47" s="1"/>
  <c r="H33" i="47"/>
  <c r="H32" i="47"/>
  <c r="J31" i="47"/>
  <c r="K31" i="47" s="1"/>
  <c r="L31" i="47" s="1"/>
  <c r="M31" i="47" s="1"/>
  <c r="N31" i="47" s="1"/>
  <c r="O31" i="47" s="1"/>
  <c r="J30" i="47"/>
  <c r="K30" i="47" s="1"/>
  <c r="L30" i="47" s="1"/>
  <c r="M30" i="47" s="1"/>
  <c r="N30" i="47" s="1"/>
  <c r="O30" i="47" s="1"/>
  <c r="J29" i="47"/>
  <c r="K29" i="47" s="1"/>
  <c r="L29" i="47" s="1"/>
  <c r="M29" i="47" s="1"/>
  <c r="N29" i="47" s="1"/>
  <c r="O29" i="47" s="1"/>
  <c r="J28" i="47"/>
  <c r="K28" i="47" s="1"/>
  <c r="L28" i="47" s="1"/>
  <c r="M28" i="47" s="1"/>
  <c r="N28" i="47" s="1"/>
  <c r="O28" i="47" s="1"/>
  <c r="J27" i="47"/>
  <c r="K27" i="47" s="1"/>
  <c r="L27" i="47" s="1"/>
  <c r="M27" i="47" s="1"/>
  <c r="N27" i="47" s="1"/>
  <c r="O27" i="47" s="1"/>
  <c r="K36" i="46"/>
  <c r="L36" i="46" s="1"/>
  <c r="M36" i="46" s="1"/>
  <c r="N36" i="46" s="1"/>
  <c r="O36" i="46" s="1"/>
  <c r="Q36" i="46" s="1"/>
  <c r="K37" i="46"/>
  <c r="L37" i="46" s="1"/>
  <c r="M37" i="46" s="1"/>
  <c r="N37" i="46" s="1"/>
  <c r="O37" i="46" s="1"/>
  <c r="Q37" i="46" s="1"/>
  <c r="K35" i="46"/>
  <c r="L35" i="46" s="1"/>
  <c r="M35" i="46" s="1"/>
  <c r="N35" i="46" s="1"/>
  <c r="O35" i="46" s="1"/>
  <c r="Q35" i="46" s="1"/>
  <c r="K34" i="46"/>
  <c r="L34" i="46" s="1"/>
  <c r="M34" i="46" s="1"/>
  <c r="N34" i="46" s="1"/>
  <c r="O34" i="46" s="1"/>
  <c r="Q34" i="46" s="1"/>
  <c r="K33" i="46"/>
  <c r="L33" i="46" s="1"/>
  <c r="M33" i="46" s="1"/>
  <c r="N33" i="46" s="1"/>
  <c r="O33" i="46" s="1"/>
  <c r="Q33" i="46" s="1"/>
  <c r="K32" i="46"/>
  <c r="L32" i="46" s="1"/>
  <c r="M32" i="46" s="1"/>
  <c r="N32" i="46" s="1"/>
  <c r="O32" i="46" s="1"/>
  <c r="Q32" i="46" s="1"/>
  <c r="K31" i="46"/>
  <c r="L31" i="46" s="1"/>
  <c r="M31" i="46" s="1"/>
  <c r="N31" i="46" s="1"/>
  <c r="O31" i="46" s="1"/>
  <c r="Q31" i="46" s="1"/>
  <c r="K30" i="46"/>
  <c r="L30" i="46" s="1"/>
  <c r="M30" i="46" s="1"/>
  <c r="K29" i="46"/>
  <c r="N26" i="46"/>
  <c r="A5" i="53" l="1"/>
  <c r="M34" i="47"/>
  <c r="N34" i="47" s="1"/>
  <c r="O34" i="47" s="1"/>
  <c r="N30" i="46"/>
  <c r="O30" i="46" s="1"/>
  <c r="Q30" i="46" s="1"/>
  <c r="L29" i="46"/>
  <c r="M29" i="46" s="1"/>
  <c r="N29" i="46" s="1"/>
  <c r="O29" i="46" s="1"/>
  <c r="Q29" i="46" s="1"/>
  <c r="K24" i="46" l="1"/>
  <c r="L24" i="46" s="1"/>
  <c r="M24" i="46" s="1"/>
  <c r="N24" i="46" s="1"/>
  <c r="O24" i="46" s="1"/>
  <c r="Q24" i="46" s="1"/>
  <c r="K22" i="46"/>
  <c r="L22" i="46" s="1"/>
  <c r="M22" i="46" s="1"/>
  <c r="N22" i="46" s="1"/>
  <c r="Q22" i="46" s="1"/>
  <c r="K21" i="46"/>
  <c r="L21" i="46" s="1"/>
  <c r="M21" i="46" s="1"/>
  <c r="N21" i="46" s="1"/>
  <c r="O21" i="46" s="1"/>
  <c r="Q21" i="46" s="1"/>
  <c r="K20" i="46"/>
  <c r="L20" i="46" s="1"/>
  <c r="M20" i="46" s="1"/>
  <c r="N20" i="46" s="1"/>
  <c r="Q20" i="46" s="1"/>
  <c r="K19" i="46"/>
  <c r="L19" i="46" s="1"/>
  <c r="M19" i="46" s="1"/>
  <c r="N19" i="46" s="1"/>
  <c r="O19" i="46" s="1"/>
  <c r="Q19" i="46" s="1"/>
  <c r="K17" i="46"/>
  <c r="L17" i="46" s="1"/>
  <c r="M17" i="46" s="1"/>
  <c r="N17" i="46" s="1"/>
  <c r="O17" i="46" s="1"/>
  <c r="Q17" i="46" s="1"/>
  <c r="K16" i="46"/>
  <c r="L16" i="46" s="1"/>
  <c r="M16" i="46" s="1"/>
  <c r="N16" i="46" s="1"/>
  <c r="O16" i="46" s="1"/>
  <c r="Q16" i="46" s="1"/>
  <c r="K15" i="46"/>
  <c r="L15" i="46" s="1"/>
  <c r="M15" i="46" s="1"/>
  <c r="N15" i="46" s="1"/>
  <c r="O15" i="46" s="1"/>
  <c r="Q15" i="46" s="1"/>
  <c r="K14" i="46"/>
  <c r="L14" i="46" s="1"/>
  <c r="M14" i="46" s="1"/>
  <c r="N14" i="46" s="1"/>
  <c r="O14" i="46" s="1"/>
  <c r="Q14" i="46" s="1"/>
  <c r="K12" i="46"/>
  <c r="L12" i="46" s="1"/>
  <c r="M12" i="46" s="1"/>
  <c r="N12" i="46" s="1"/>
  <c r="O12" i="46" s="1"/>
  <c r="Q12" i="46" s="1"/>
  <c r="K11" i="46"/>
  <c r="L11" i="46" s="1"/>
  <c r="M11" i="46" s="1"/>
  <c r="N11" i="46" s="1"/>
  <c r="O11" i="46" s="1"/>
  <c r="Q11" i="46" s="1"/>
  <c r="K10" i="46"/>
  <c r="L10" i="46" s="1"/>
  <c r="M10" i="46" s="1"/>
  <c r="N10" i="46" s="1"/>
  <c r="O10" i="46" s="1"/>
  <c r="Q10" i="46" s="1"/>
  <c r="K9" i="46"/>
  <c r="L9" i="46" s="1"/>
  <c r="M9" i="46" s="1"/>
  <c r="N9" i="46" s="1"/>
  <c r="Q9" i="46" s="1"/>
  <c r="K8" i="46"/>
  <c r="L8" i="46" s="1"/>
  <c r="M8" i="46" s="1"/>
  <c r="N8" i="46" s="1"/>
  <c r="O8" i="46" s="1"/>
  <c r="Q8" i="46" s="1"/>
  <c r="K7" i="46"/>
  <c r="L7" i="46" s="1"/>
  <c r="M7" i="46" s="1"/>
  <c r="N7" i="46" s="1"/>
  <c r="Q7" i="46" s="1"/>
  <c r="K6" i="46"/>
  <c r="L6" i="46" s="1"/>
  <c r="M6" i="46" s="1"/>
  <c r="N6" i="46" s="1"/>
  <c r="Q6" i="46" s="1"/>
  <c r="K5" i="46"/>
  <c r="L5" i="46" s="1"/>
  <c r="M5" i="46" s="1"/>
  <c r="N5" i="46" s="1"/>
  <c r="O5" i="46" s="1"/>
  <c r="Q5" i="46" s="1"/>
  <c r="K4" i="46"/>
  <c r="L4" i="46" s="1"/>
  <c r="M4" i="46" s="1"/>
  <c r="N4" i="46" s="1"/>
  <c r="Q4" i="46" s="1"/>
  <c r="I11" i="46"/>
  <c r="I10" i="46"/>
  <c r="L26" i="47"/>
  <c r="M26" i="47" s="1"/>
  <c r="O25" i="47"/>
  <c r="M25" i="47"/>
  <c r="K24" i="47"/>
  <c r="L24" i="47" s="1"/>
  <c r="M24" i="47" s="1"/>
  <c r="N24" i="47" s="1"/>
  <c r="N22" i="47"/>
  <c r="N20" i="47"/>
  <c r="N19" i="47"/>
  <c r="N18" i="47"/>
  <c r="N15" i="47"/>
  <c r="L10" i="47"/>
  <c r="H8" i="47"/>
  <c r="H39" i="47" s="1"/>
  <c r="I38" i="46" l="1"/>
  <c r="I6" i="50" l="1"/>
  <c r="I9" i="53" s="1"/>
  <c r="I12" i="53" s="1"/>
</calcChain>
</file>

<file path=xl/sharedStrings.xml><?xml version="1.0" encoding="utf-8"?>
<sst xmlns="http://schemas.openxmlformats.org/spreadsheetml/2006/main" count="964" uniqueCount="242">
  <si>
    <t>Source of Fund</t>
  </si>
  <si>
    <t>Unit</t>
  </si>
  <si>
    <t>NS</t>
  </si>
  <si>
    <t>Lumpsum</t>
  </si>
  <si>
    <t>IDA</t>
  </si>
  <si>
    <t>PM</t>
  </si>
  <si>
    <t>SD 119</t>
  </si>
  <si>
    <t>FBS</t>
  </si>
  <si>
    <t>SD 302</t>
  </si>
  <si>
    <t>SD 303</t>
  </si>
  <si>
    <t>SD 401</t>
  </si>
  <si>
    <t>SD 404</t>
  </si>
  <si>
    <t>SD 502</t>
  </si>
  <si>
    <t>Procurement Method/ Type</t>
  </si>
  <si>
    <t>Qty /nos</t>
  </si>
  <si>
    <t>Contract Approving Authority</t>
  </si>
  <si>
    <t>Signing of Contract</t>
  </si>
  <si>
    <t>Completion of Contract</t>
  </si>
  <si>
    <t>Vice Chancellor</t>
  </si>
  <si>
    <t>National Consultant (Individual) Monitoring and Evaluation Specialist (3.1)</t>
  </si>
  <si>
    <t>National Consultant (Individual) Environment and Social Safeguard Specialist (3.1)</t>
  </si>
  <si>
    <t>National Consultant (Individual) Training Coordination Specialist (3.1)</t>
  </si>
  <si>
    <t>National Consultant (Individual) Financial Management Specialist (3.1)</t>
  </si>
  <si>
    <t>LumpSum</t>
  </si>
  <si>
    <t>Contract Package No.</t>
  </si>
  <si>
    <t>Description of Procurement Package as per DPP SERVICES</t>
  </si>
  <si>
    <t>Indicated Dates</t>
  </si>
  <si>
    <t xml:space="preserve">Estimated Costs (In lakh taka) </t>
  </si>
  <si>
    <t>Invitation for EoI</t>
  </si>
  <si>
    <t>National Consultant (Individual) Senior Procurement Specialist (3.1)</t>
  </si>
  <si>
    <t>National Consultant (Individual) ICT Specialist (3.1)</t>
  </si>
  <si>
    <t>National Consultant (Individual) Accounts Specialist (3.1)</t>
  </si>
  <si>
    <t>Total Value of Services Procurement</t>
  </si>
  <si>
    <t>SD 123</t>
  </si>
  <si>
    <t>Description of Procurement Package as per DPP GOODS</t>
  </si>
  <si>
    <t>Motor Vehicles</t>
  </si>
  <si>
    <t>Furniture and Fixtures, Interior</t>
  </si>
  <si>
    <t>RFQ</t>
  </si>
  <si>
    <t>Total Value of Goods Procurement</t>
  </si>
  <si>
    <t>Computer &amp; Accessories</t>
  </si>
  <si>
    <t>OTM</t>
  </si>
  <si>
    <t>Framework Agreement for Procurement of Stationeries Items, Toner &amp; Accessories and Bags</t>
  </si>
  <si>
    <t>Procurement of Physical Services from Service Provider Firm for Hiring Vehicles and Maintaining Transport Facilities</t>
  </si>
  <si>
    <t>GD105B</t>
  </si>
  <si>
    <t>Project Director</t>
  </si>
  <si>
    <t>GD101I</t>
  </si>
  <si>
    <t>GD106B</t>
  </si>
  <si>
    <t>GD 107C</t>
  </si>
  <si>
    <t>GD108C</t>
  </si>
  <si>
    <t>GD108D</t>
  </si>
  <si>
    <t>Repair &amp; Maintenance of Training Facilities</t>
  </si>
  <si>
    <t>GD106F</t>
  </si>
  <si>
    <t>GD106H</t>
  </si>
  <si>
    <t xml:space="preserve">Total Value of Works Procurement </t>
  </si>
  <si>
    <t>W-104</t>
  </si>
  <si>
    <t>GD107B</t>
  </si>
  <si>
    <t>Audit Firm</t>
  </si>
  <si>
    <t>GoB</t>
  </si>
  <si>
    <t>GD108F</t>
  </si>
  <si>
    <t>GD109A</t>
  </si>
  <si>
    <t>Installation of IP Telephony System &amp; Networking for PMU office</t>
  </si>
  <si>
    <t>Procurement of Photocopier, Scanner, IPS and other Accessories for PMU office</t>
  </si>
  <si>
    <t>GD 110</t>
  </si>
  <si>
    <t>SD 304</t>
  </si>
  <si>
    <t>National Consultant (Individual) Strategic Plan Specialist - 2  (3.1)</t>
  </si>
  <si>
    <t>National Consultant (Individual) Junior Procurement Specialist-1 (3.1)</t>
  </si>
  <si>
    <t>National Consultant (Individual) Junior Procurement Specialist-2 (3.1)</t>
  </si>
  <si>
    <t>National Consultant (Individual) Procurement Specialist-1 (3.1)</t>
  </si>
  <si>
    <t>National Consultant (Individual) Procurement Specialist-2 (3.1)</t>
  </si>
  <si>
    <t>National Consultant (Individual) IDG Specialist-1 (3.1)</t>
  </si>
  <si>
    <t>National Consultant (Individual) Communication &amp; Mobilisation Specialist (3.1)</t>
  </si>
  <si>
    <t>SD 125</t>
  </si>
  <si>
    <t>SD 126</t>
  </si>
  <si>
    <t>SD 127</t>
  </si>
  <si>
    <t>National Consultant (Individual) Associate Strategic Plan Specialist-1 (3.1)</t>
  </si>
  <si>
    <t>National Consultant (Individual) Junior Finance &amp; Accounts Specialist (3.1)</t>
  </si>
  <si>
    <t>nos</t>
  </si>
  <si>
    <t>Laboratory Instrument and Accessories under Training Facilities (NU)</t>
  </si>
  <si>
    <t>Framework Agreement for Procurement of Books under Training Facilities (NU)</t>
  </si>
  <si>
    <t>Tab with Apps under Traning Facilities (NU)</t>
  </si>
  <si>
    <t>GD106I</t>
  </si>
  <si>
    <t>Description of Procurement Package as per DPP WORKS</t>
  </si>
  <si>
    <t xml:space="preserve">Refurbishment Works of Dormitory Building at National University, Gazipur </t>
  </si>
  <si>
    <t>NS-105D</t>
  </si>
  <si>
    <t>-</t>
  </si>
  <si>
    <t>LMS Content Development (Firm)</t>
  </si>
  <si>
    <t>Infrastructure Hardware &amp; Software for LMS &amp; Content</t>
  </si>
  <si>
    <t xml:space="preserve">Interactive Smart Virtual Class Room/     
E-learning Centre for NAEM, NU &amp; BOU </t>
  </si>
  <si>
    <t>GD 105C</t>
  </si>
  <si>
    <t>GD103H</t>
  </si>
  <si>
    <t>SD 403A</t>
  </si>
  <si>
    <t>SD 403C</t>
  </si>
  <si>
    <t>GD 105D</t>
  </si>
  <si>
    <t>GD106J</t>
  </si>
  <si>
    <t>GD106K</t>
  </si>
  <si>
    <t>GD106L</t>
  </si>
  <si>
    <t>GD106M</t>
  </si>
  <si>
    <t>Printing and Publications for PMU, CEDP</t>
  </si>
  <si>
    <t>Interior Design Firm</t>
  </si>
  <si>
    <t>National Consultant (Individual) Associate Network &amp; IT Specialist (3.1)</t>
  </si>
  <si>
    <t>OTM (e-Gp)</t>
  </si>
  <si>
    <t>Nos</t>
  </si>
  <si>
    <t>IDG/CP/GD-05</t>
  </si>
  <si>
    <t>QCBS</t>
  </si>
  <si>
    <t>SD 105B</t>
  </si>
  <si>
    <t>SD 108B</t>
  </si>
  <si>
    <t>Proc. Method/ Type</t>
  </si>
  <si>
    <t>Survey and Studies (Effectiveness and Situation Assessment of Teacher's Training)</t>
  </si>
  <si>
    <t>Mid Term Satisfaction Survery (Beneficiary)-2</t>
  </si>
  <si>
    <t>IDG/CP/GD-04A</t>
  </si>
  <si>
    <t>IDG/CP/GD-04B</t>
  </si>
  <si>
    <t>Eval of EoIs</t>
  </si>
  <si>
    <t>IC (Open)</t>
  </si>
  <si>
    <t>IC (Limited)</t>
  </si>
  <si>
    <t>SD 124A</t>
  </si>
  <si>
    <t>Negotiation/Issue of RFP</t>
  </si>
  <si>
    <t>Issue of NOA</t>
  </si>
  <si>
    <t>Advertise Tender</t>
  </si>
  <si>
    <t>Tender Openining</t>
  </si>
  <si>
    <t>Tender Evaluation</t>
  </si>
  <si>
    <t>Approval to Award</t>
  </si>
  <si>
    <t>Notification of Award</t>
  </si>
  <si>
    <t>Time for Completion of Contract</t>
  </si>
  <si>
    <t>Indicative/Actual Dates</t>
  </si>
  <si>
    <t>OTM (e-GP)</t>
  </si>
  <si>
    <t>DPM</t>
  </si>
  <si>
    <t>Total Time for Contract Signature</t>
  </si>
  <si>
    <t>Framework Agreement for Procurement of Stationery Items, Toner &amp; Accessories and Bags</t>
  </si>
  <si>
    <t>Campus Networking for IDG Colleges under CEDP</t>
  </si>
  <si>
    <t>IDG/CP/GD-06A</t>
  </si>
  <si>
    <t>IDG/CP/GD-06B</t>
  </si>
  <si>
    <t>GD-115B</t>
  </si>
  <si>
    <t>Recruitment of Support Staffs (6 Drivers and 4 Office Assistants) for CEDP</t>
  </si>
  <si>
    <t>CEDP/NCS-01</t>
  </si>
  <si>
    <t>Training Program on "Best Practices of Project Cycle Management" at Istanbul University in Turkey</t>
  </si>
  <si>
    <t>Supply of Digital Smart Board for Classroom &amp; Related Services for IDG Colleges of Dhaka and Chittagong Division under CEDP (Re-Tender)</t>
  </si>
  <si>
    <t>Supply of Digital Smart Board for Classroom &amp; Related Services for IDG Colleges of Barishal Khulna Mymensingh Rajshahi Rangpur and Sylhet Division under CEDP (Re-Tender)</t>
  </si>
  <si>
    <t>Tab with Apps under Training Facilities  (NU) (Re-Tender)</t>
  </si>
  <si>
    <t>Supply of Digital Notice  Board and Related Service for IDG Colleges under CEDP. (Re-Tender)</t>
  </si>
  <si>
    <t>Contract Start date</t>
  </si>
  <si>
    <t>SD101A</t>
  </si>
  <si>
    <t>SD 102D</t>
  </si>
  <si>
    <t>SD 103C</t>
  </si>
  <si>
    <t>IC (Single source)</t>
  </si>
  <si>
    <t>SD 104C</t>
  </si>
  <si>
    <t>SD 106C</t>
  </si>
  <si>
    <t>SD 107A1</t>
  </si>
  <si>
    <t>SD 109C</t>
  </si>
  <si>
    <t>SD 110C</t>
  </si>
  <si>
    <t>SD 111C</t>
  </si>
  <si>
    <t>IC (Single Source)</t>
  </si>
  <si>
    <t>National Consultant (Individual) Self-Assesmentt Specialist (3.1)</t>
  </si>
  <si>
    <t>365 days</t>
  </si>
  <si>
    <t>Single Source Selection</t>
  </si>
  <si>
    <t>IDG/CP/
SD 601</t>
  </si>
  <si>
    <t>Planning, Design, Development, Deployment, Implementation, maintenance and Support Services of Integrated College Management Information System (CMIS) (SD-601)</t>
  </si>
  <si>
    <t>SD 504</t>
  </si>
  <si>
    <t xml:space="preserve">Selection of Online Training Consulting Firm for Subjent Based Training  </t>
  </si>
  <si>
    <t>SD 603</t>
  </si>
  <si>
    <t>Design, Development, Implementation and Maintenance of Learning Management System (LMS) for National University, Bangladesh</t>
  </si>
  <si>
    <t>IDG/CP/
SD 604A</t>
  </si>
  <si>
    <t>Internet Connectivity for IDG Colleges under CEDP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</si>
  <si>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</si>
  <si>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SD 107B1</t>
  </si>
  <si>
    <t>GD 102B</t>
  </si>
  <si>
    <t>Procurement of printer, projector and Accessories under Training Facilities  (NU)</t>
  </si>
  <si>
    <t>Procurement of digital notice board and Accessories under Traning Facilities (NU)</t>
  </si>
  <si>
    <t xml:space="preserve">Procurement of interactive smart board, smart TV and Accessories for digital class room under Traning Facilities (NU) </t>
  </si>
  <si>
    <t>Printing and Publications for PMU</t>
  </si>
  <si>
    <t>GD-115C</t>
  </si>
  <si>
    <t>IDG/CP/GD-06C</t>
  </si>
  <si>
    <t>IDG/CP/GD-06D</t>
  </si>
  <si>
    <t>IDG/CP/GD-06E</t>
  </si>
  <si>
    <t>IDG/CP/GD-08A</t>
  </si>
  <si>
    <t>IDG/CP/GD-08B</t>
  </si>
  <si>
    <t>IDG/CP/GD-08C</t>
  </si>
  <si>
    <t>Supply of Desktop Computer and Related Services for IDG Colleges Under CEDP</t>
  </si>
  <si>
    <t>Supply of Laptop Computer and Related Services for IDG Colleges Under CEDP</t>
  </si>
  <si>
    <t>Supply of Digital Smartboard and Related Services for IDG Colleges Under CEDP</t>
  </si>
  <si>
    <t>W-101H</t>
  </si>
  <si>
    <t>W-101I</t>
  </si>
  <si>
    <t>W-106A</t>
  </si>
  <si>
    <t>Procurement of Wheels and Other accessories for Vehicles of CEDP</t>
  </si>
  <si>
    <t>CEDP/NCS-02</t>
  </si>
  <si>
    <t>Servicing of Vehicles for PMU, CEDP</t>
  </si>
  <si>
    <t>IDG/CP/
SD 604B</t>
  </si>
  <si>
    <t>IDG/CP/
SD 604C</t>
  </si>
  <si>
    <t>IDG/CP/
SD 604D</t>
  </si>
  <si>
    <t>IDG/CP/
SD 604E</t>
  </si>
  <si>
    <t>DLI Verification Consultancy Firm for DLI-4 (2nd round)</t>
  </si>
  <si>
    <t>Survey and Studies (Effectiveness of the project)</t>
  </si>
  <si>
    <t>Survey and Studies (Tracer Study-2) (Follow up Tracer Study on Graduates of Tertiary- Level Colleges)</t>
  </si>
  <si>
    <t>Survey and Studies (Beneficiary-3: Endline Satisfaction Survey)</t>
  </si>
  <si>
    <r>
      <t xml:space="preserve">GOVERNMENT OF THE PEOPLE’S REPUBLIC OF BANGLADESH
College Education Development Project (CEDP)
Secondary and Higher Education Division, Ministry of Education
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Annual Procurement Plan of Service for FY 2022-2023</t>
    </r>
  </si>
  <si>
    <t>Development of Conference Room under Training Facilities (NU)</t>
  </si>
  <si>
    <t>SD 108C</t>
  </si>
  <si>
    <t>Done</t>
  </si>
  <si>
    <t>GD108K</t>
  </si>
  <si>
    <t>New for revised APP</t>
  </si>
  <si>
    <t>RFQ 5 lac instead of OTM</t>
  </si>
  <si>
    <t>NS-105D1</t>
  </si>
  <si>
    <t>Done  As RFQ</t>
  </si>
  <si>
    <t>Minister, MOE</t>
  </si>
  <si>
    <t>Negotiation/ Issue of RFP</t>
  </si>
  <si>
    <t>Contract 
Package No.</t>
  </si>
  <si>
    <r>
      <rPr>
        <b/>
        <sz val="14"/>
        <rFont val="Times New Roman"/>
        <family val="1"/>
      </rPr>
      <t>GOVERNMENT OF THE PEOPLE’S REPUBLIC OF BANGLADESH</t>
    </r>
    <r>
      <rPr>
        <sz val="14"/>
        <rFont val="Times New Roman"/>
        <family val="1"/>
      </rPr>
      <t xml:space="preserve">
College Education Development Project (CEDP)
Secondary and Higher Education Division, Ministry of Education
</t>
    </r>
    <r>
      <rPr>
        <b/>
        <sz val="14"/>
        <rFont val="Times New Roman"/>
        <family val="1"/>
      </rPr>
      <t xml:space="preserve"> Annual Procurement Plan of Goods for FY 2022-2023</t>
    </r>
  </si>
  <si>
    <t>Serial</t>
  </si>
  <si>
    <t>LS</t>
  </si>
  <si>
    <t>GD</t>
  </si>
  <si>
    <t>SD</t>
  </si>
  <si>
    <t>WD</t>
  </si>
  <si>
    <t>Incomplete Packages</t>
  </si>
  <si>
    <t>Total Packages for APP</t>
  </si>
  <si>
    <t>Total Packages for RAPP</t>
  </si>
  <si>
    <t>Total</t>
  </si>
  <si>
    <t>Complete Packages</t>
  </si>
  <si>
    <t>RAPP 2022-23</t>
  </si>
  <si>
    <t>APP 2022-23</t>
  </si>
  <si>
    <t>New 
Packages</t>
  </si>
  <si>
    <t>Summary of APP and RAPP 2022-23 of CEDP</t>
  </si>
  <si>
    <t>Qty/ Nos</t>
  </si>
  <si>
    <t>Total Cost</t>
  </si>
  <si>
    <t>Remaining Cost</t>
  </si>
  <si>
    <t>Remaining Cost (In Lac)</t>
  </si>
  <si>
    <t>Total Cost 
(In Lac)</t>
  </si>
  <si>
    <t>1st Bill/ 19-20</t>
  </si>
  <si>
    <t>2nd Bill/ 20-21</t>
  </si>
  <si>
    <t>3rd Bill/ 21-22</t>
  </si>
  <si>
    <t>4th Bill/ 22-23</t>
  </si>
  <si>
    <t>5th Bill/ 23-24</t>
  </si>
  <si>
    <t>Payments</t>
  </si>
  <si>
    <t>Total Paid</t>
  </si>
  <si>
    <t>GOODS</t>
  </si>
  <si>
    <t>WORKS</t>
  </si>
  <si>
    <t>SERVICES</t>
  </si>
  <si>
    <t>Goods</t>
  </si>
  <si>
    <t>Service</t>
  </si>
  <si>
    <t>Works</t>
  </si>
  <si>
    <r>
      <rPr>
        <b/>
        <sz val="14"/>
        <rFont val="Times New Roman"/>
        <family val="1"/>
      </rPr>
      <t>GOVERNMENT OF THE PEOPLE’S REPUBLIC OF BANGLADESH</t>
    </r>
    <r>
      <rPr>
        <sz val="14"/>
        <rFont val="Times New Roman"/>
        <family val="1"/>
      </rPr>
      <t xml:space="preserve">
Name of Procuring Entity Office
Secondary and Higher Education Division, Ministry of Education
</t>
    </r>
    <r>
      <rPr>
        <b/>
        <sz val="14"/>
        <rFont val="Times New Roman"/>
        <family val="1"/>
      </rPr>
      <t xml:space="preserve"> Annual Procurement Plan of Goods</t>
    </r>
  </si>
  <si>
    <t>IDA/GoB</t>
  </si>
  <si>
    <r>
      <rPr>
        <b/>
        <sz val="16"/>
        <color theme="1"/>
        <rFont val="Times New Roman"/>
        <family val="1"/>
      </rPr>
      <t>GOVERNMENT OF THE PEOPLE’S REPUBLIC OF BANGLADESH</t>
    </r>
    <r>
      <rPr>
        <sz val="16"/>
        <color theme="1"/>
        <rFont val="Times New Roman"/>
        <family val="1"/>
      </rPr>
      <t xml:space="preserve">
Name of Procuring Entity Office: 
Secondary and Higher Education Division, Ministry of Education
</t>
    </r>
    <r>
      <rPr>
        <b/>
        <sz val="16"/>
        <color theme="1"/>
        <rFont val="Times New Roman"/>
        <family val="1"/>
      </rPr>
      <t xml:space="preserve"> Annual Procurement Plan of Service</t>
    </r>
  </si>
  <si>
    <r>
      <t xml:space="preserve">GOVERNMENT OF THE PEOPLE’S REPUBLIC OF BANGLADESH
Name of Procuring Entity Office:
Secondary and Higher Education Division, Ministry of Education
</t>
    </r>
    <r>
      <rPr>
        <b/>
        <sz val="14"/>
        <rFont val="Times New Roman"/>
        <family val="1"/>
      </rPr>
      <t xml:space="preserve"> Annual Procurement Plan of Works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</si>
</sst>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_(* #,##0.000_);_(* \(#,##0.000\);_(* &quot;-&quot;?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9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Times New Roman"/>
      <family val="1"/>
    </font>
    <font>
      <b/>
      <sz val="9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rgb="FF000000"/>
      <name val="Cambria"/>
      <family val="1"/>
      <scheme val="major"/>
    </font>
    <font>
      <b/>
      <sz val="10"/>
      <name val="Calibri"/>
      <family val="2"/>
      <scheme val="minor"/>
    </font>
    <font>
      <b/>
      <sz val="16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name val="Times New Roman"/>
      <family val="1"/>
    </font>
    <font>
      <sz val="10"/>
      <color rgb="FF00B0F0"/>
      <name val="Times New Roman"/>
      <family val="1"/>
    </font>
    <font>
      <sz val="11"/>
      <color rgb="FF00B0F0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0" xfId="0" applyFont="1" applyFill="1"/>
    <xf numFmtId="164" fontId="4" fillId="3" borderId="0" xfId="0" applyNumberFormat="1" applyFont="1" applyFill="1"/>
    <xf numFmtId="0" fontId="3" fillId="2" borderId="1" xfId="0" applyFont="1" applyFill="1" applyBorder="1" applyAlignment="1">
      <alignment vertical="center" wrapText="1"/>
    </xf>
    <xf numFmtId="43" fontId="4" fillId="3" borderId="0" xfId="1" applyFont="1" applyFill="1"/>
    <xf numFmtId="43" fontId="4" fillId="3" borderId="0" xfId="1" applyFont="1" applyFill="1" applyBorder="1"/>
    <xf numFmtId="164" fontId="4" fillId="3" borderId="0" xfId="1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164" fontId="4" fillId="4" borderId="0" xfId="1" applyNumberFormat="1" applyFont="1" applyFill="1" applyBorder="1"/>
    <xf numFmtId="0" fontId="4" fillId="4" borderId="0" xfId="0" applyFont="1" applyFill="1"/>
    <xf numFmtId="164" fontId="4" fillId="4" borderId="0" xfId="0" applyNumberFormat="1" applyFont="1" applyFill="1"/>
    <xf numFmtId="15" fontId="2" fillId="3" borderId="1" xfId="1" applyNumberFormat="1" applyFont="1" applyFill="1" applyBorder="1" applyAlignment="1">
      <alignment horizontal="center" vertical="center" wrapText="1"/>
    </xf>
    <xf numFmtId="15" fontId="5" fillId="3" borderId="1" xfId="1" applyNumberFormat="1" applyFont="1" applyFill="1" applyBorder="1" applyAlignment="1">
      <alignment horizontal="center" vertical="center" wrapText="1"/>
    </xf>
    <xf numFmtId="43" fontId="14" fillId="3" borderId="0" xfId="1" applyFont="1" applyFill="1" applyBorder="1"/>
    <xf numFmtId="164" fontId="14" fillId="3" borderId="0" xfId="1" applyNumberFormat="1" applyFont="1" applyFill="1" applyBorder="1"/>
    <xf numFmtId="0" fontId="14" fillId="3" borderId="0" xfId="0" applyFont="1" applyFill="1"/>
    <xf numFmtId="164" fontId="14" fillId="3" borderId="0" xfId="0" applyNumberFormat="1" applyFont="1" applyFill="1"/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43" fontId="5" fillId="3" borderId="7" xfId="1" applyFont="1" applyFill="1" applyBorder="1" applyAlignment="1">
      <alignment horizontal="center" vertical="center" wrapText="1"/>
    </xf>
    <xf numFmtId="15" fontId="5" fillId="3" borderId="7" xfId="1" applyNumberFormat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 wrapText="1"/>
    </xf>
    <xf numFmtId="43" fontId="10" fillId="0" borderId="6" xfId="1" applyFont="1" applyFill="1" applyBorder="1" applyAlignment="1">
      <alignment horizontal="center" vertical="center" wrapText="1"/>
    </xf>
    <xf numFmtId="17" fontId="5" fillId="0" borderId="6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43" fontId="14" fillId="0" borderId="0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5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43" fontId="10" fillId="0" borderId="1" xfId="1" applyFont="1" applyFill="1" applyBorder="1" applyAlignment="1">
      <alignment horizontal="center" vertical="center" wrapText="1"/>
    </xf>
    <xf numFmtId="164" fontId="14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43" fontId="14" fillId="0" borderId="6" xfId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3" fontId="14" fillId="0" borderId="0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43" fontId="14" fillId="0" borderId="1" xfId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horizontal="center" vertical="center"/>
    </xf>
    <xf numFmtId="0" fontId="19" fillId="0" borderId="1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165" fontId="19" fillId="0" borderId="1" xfId="1" applyNumberFormat="1" applyFont="1" applyFill="1" applyBorder="1" applyAlignment="1">
      <alignment horizontal="center" vertical="center" wrapText="1"/>
    </xf>
    <xf numFmtId="43" fontId="19" fillId="0" borderId="1" xfId="1" applyFont="1" applyFill="1" applyBorder="1" applyAlignment="1">
      <alignment horizontal="center" vertical="center" wrapText="1"/>
    </xf>
    <xf numFmtId="15" fontId="19" fillId="0" borderId="1" xfId="1" applyNumberFormat="1" applyFont="1" applyFill="1" applyBorder="1" applyAlignment="1">
      <alignment horizontal="center" vertical="center" wrapText="1"/>
    </xf>
    <xf numFmtId="43" fontId="20" fillId="0" borderId="0" xfId="1" applyFont="1" applyFill="1" applyBorder="1" applyAlignment="1">
      <alignment vertical="center"/>
    </xf>
    <xf numFmtId="15" fontId="19" fillId="0" borderId="2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5" fillId="5" borderId="1" xfId="1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15" fontId="5" fillId="5" borderId="1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/>
    </xf>
    <xf numFmtId="17" fontId="5" fillId="5" borderId="1" xfId="1" applyNumberFormat="1" applyFont="1" applyFill="1" applyBorder="1" applyAlignment="1">
      <alignment horizontal="center" vertical="center" wrapText="1"/>
    </xf>
    <xf numFmtId="43" fontId="20" fillId="0" borderId="1" xfId="1" applyFont="1" applyFill="1" applyBorder="1" applyAlignment="1">
      <alignment horizontal="center" vertical="center"/>
    </xf>
    <xf numFmtId="164" fontId="20" fillId="0" borderId="0" xfId="1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14" fillId="5" borderId="1" xfId="1" applyNumberFormat="1" applyFont="1" applyFill="1" applyBorder="1" applyAlignment="1">
      <alignment horizontal="center" vertical="center"/>
    </xf>
    <xf numFmtId="43" fontId="14" fillId="5" borderId="1" xfId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43" fontId="5" fillId="5" borderId="7" xfId="1" applyFont="1" applyFill="1" applyBorder="1" applyAlignment="1">
      <alignment horizontal="center" vertical="center" wrapText="1"/>
    </xf>
    <xf numFmtId="15" fontId="5" fillId="5" borderId="7" xfId="1" applyNumberFormat="1" applyFont="1" applyFill="1" applyBorder="1" applyAlignment="1">
      <alignment horizontal="center" vertical="center" wrapText="1"/>
    </xf>
    <xf numFmtId="1" fontId="14" fillId="5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25" fillId="8" borderId="18" xfId="0" applyFont="1" applyFill="1" applyBorder="1" applyAlignment="1">
      <alignment vertical="center"/>
    </xf>
    <xf numFmtId="0" fontId="25" fillId="8" borderId="14" xfId="0" applyFont="1" applyFill="1" applyBorder="1" applyAlignment="1">
      <alignment vertical="center"/>
    </xf>
    <xf numFmtId="0" fontId="25" fillId="8" borderId="16" xfId="0" applyFont="1" applyFill="1" applyBorder="1" applyAlignment="1">
      <alignment vertical="center"/>
    </xf>
    <xf numFmtId="0" fontId="25" fillId="8" borderId="15" xfId="0" applyFont="1" applyFill="1" applyBorder="1" applyAlignment="1">
      <alignment vertical="center"/>
    </xf>
    <xf numFmtId="0" fontId="25" fillId="9" borderId="5" xfId="0" applyFont="1" applyFill="1" applyBorder="1" applyAlignment="1">
      <alignment horizontal="right" vertical="center" wrapText="1"/>
    </xf>
    <xf numFmtId="0" fontId="24" fillId="9" borderId="18" xfId="0" applyFont="1" applyFill="1" applyBorder="1" applyAlignment="1">
      <alignment vertical="center"/>
    </xf>
    <xf numFmtId="0" fontId="24" fillId="9" borderId="14" xfId="0" applyFont="1" applyFill="1" applyBorder="1" applyAlignment="1">
      <alignment vertical="center"/>
    </xf>
    <xf numFmtId="0" fontId="24" fillId="9" borderId="16" xfId="0" applyFont="1" applyFill="1" applyBorder="1" applyAlignment="1">
      <alignment vertical="center"/>
    </xf>
    <xf numFmtId="0" fontId="25" fillId="6" borderId="5" xfId="0" applyFont="1" applyFill="1" applyBorder="1" applyAlignment="1">
      <alignment horizontal="right" vertical="center" wrapText="1"/>
    </xf>
    <xf numFmtId="0" fontId="24" fillId="6" borderId="18" xfId="0" applyFont="1" applyFill="1" applyBorder="1" applyAlignment="1">
      <alignment vertical="center"/>
    </xf>
    <xf numFmtId="0" fontId="24" fillId="6" borderId="14" xfId="0" applyFont="1" applyFill="1" applyBorder="1" applyAlignment="1">
      <alignment vertical="center"/>
    </xf>
    <xf numFmtId="0" fontId="24" fillId="6" borderId="16" xfId="0" applyFont="1" applyFill="1" applyBorder="1" applyAlignment="1">
      <alignment vertical="center"/>
    </xf>
    <xf numFmtId="0" fontId="25" fillId="6" borderId="15" xfId="0" applyFont="1" applyFill="1" applyBorder="1" applyAlignment="1">
      <alignment vertical="center"/>
    </xf>
    <xf numFmtId="0" fontId="25" fillId="9" borderId="15" xfId="0" applyFont="1" applyFill="1" applyBorder="1" applyAlignment="1">
      <alignment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 wrapText="1"/>
    </xf>
    <xf numFmtId="2" fontId="14" fillId="0" borderId="1" xfId="1" applyNumberFormat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43" fontId="33" fillId="0" borderId="0" xfId="1" applyFont="1" applyFill="1" applyBorder="1" applyAlignment="1">
      <alignment vertical="center"/>
    </xf>
    <xf numFmtId="164" fontId="33" fillId="0" borderId="0" xfId="1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164" fontId="33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43" fontId="34" fillId="0" borderId="1" xfId="1" applyFont="1" applyFill="1" applyBorder="1" applyAlignment="1">
      <alignment horizontal="right" vertical="center" wrapText="1"/>
    </xf>
    <xf numFmtId="43" fontId="34" fillId="0" borderId="1" xfId="1" applyFont="1" applyFill="1" applyBorder="1" applyAlignment="1">
      <alignment horizontal="right" vertical="center"/>
    </xf>
    <xf numFmtId="43" fontId="34" fillId="0" borderId="2" xfId="1" applyFont="1" applyFill="1" applyBorder="1" applyAlignment="1">
      <alignment horizontal="right" vertical="center" wrapText="1"/>
    </xf>
    <xf numFmtId="164" fontId="35" fillId="0" borderId="0" xfId="1" applyNumberFormat="1" applyFont="1" applyFill="1" applyBorder="1" applyAlignment="1">
      <alignment vertical="center"/>
    </xf>
    <xf numFmtId="0" fontId="35" fillId="0" borderId="1" xfId="1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43" fontId="36" fillId="0" borderId="1" xfId="1" applyFont="1" applyFill="1" applyBorder="1" applyAlignment="1">
      <alignment horizontal="center" vertical="center" wrapText="1"/>
    </xf>
    <xf numFmtId="15" fontId="31" fillId="0" borderId="1" xfId="1" applyNumberFormat="1" applyFont="1" applyFill="1" applyBorder="1" applyAlignment="1">
      <alignment horizontal="center" vertical="center" wrapText="1"/>
    </xf>
    <xf numFmtId="43" fontId="35" fillId="0" borderId="1" xfId="1" applyFont="1" applyFill="1" applyBorder="1" applyAlignment="1">
      <alignment vertical="center"/>
    </xf>
    <xf numFmtId="164" fontId="35" fillId="0" borderId="1" xfId="0" applyNumberFormat="1" applyFont="1" applyBorder="1" applyAlignment="1">
      <alignment vertical="center"/>
    </xf>
    <xf numFmtId="2" fontId="35" fillId="0" borderId="1" xfId="1" applyNumberFormat="1" applyFont="1" applyFill="1" applyBorder="1" applyAlignment="1">
      <alignment vertical="center"/>
    </xf>
    <xf numFmtId="0" fontId="36" fillId="0" borderId="1" xfId="1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36" fillId="0" borderId="12" xfId="1" applyNumberFormat="1" applyFont="1" applyFill="1" applyBorder="1" applyAlignment="1">
      <alignment horizontal="center" vertical="center"/>
    </xf>
    <xf numFmtId="43" fontId="30" fillId="0" borderId="12" xfId="1" applyFont="1" applyFill="1" applyBorder="1" applyAlignment="1">
      <alignment horizontal="center" vertical="center" wrapText="1"/>
    </xf>
    <xf numFmtId="43" fontId="34" fillId="0" borderId="1" xfId="1" applyFont="1" applyFill="1" applyBorder="1" applyAlignment="1">
      <alignment vertical="center"/>
    </xf>
    <xf numFmtId="164" fontId="34" fillId="0" borderId="1" xfId="1" applyNumberFormat="1" applyFont="1" applyFill="1" applyBorder="1" applyAlignment="1">
      <alignment vertical="center"/>
    </xf>
    <xf numFmtId="0" fontId="33" fillId="0" borderId="0" xfId="0" applyFont="1" applyAlignment="1">
      <alignment horizontal="center" vertical="center"/>
    </xf>
    <xf numFmtId="43" fontId="33" fillId="0" borderId="0" xfId="1" applyFont="1" applyFill="1" applyAlignment="1">
      <alignment horizontal="center" vertical="center"/>
    </xf>
    <xf numFmtId="43" fontId="29" fillId="0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 wrapText="1"/>
    </xf>
    <xf numFmtId="0" fontId="5" fillId="0" borderId="12" xfId="1" applyNumberFormat="1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center" vertical="center" wrapText="1"/>
    </xf>
    <xf numFmtId="17" fontId="5" fillId="0" borderId="12" xfId="1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3" fontId="4" fillId="0" borderId="0" xfId="1" applyFont="1" applyFill="1" applyAlignment="1">
      <alignment vertical="center"/>
    </xf>
    <xf numFmtId="43" fontId="29" fillId="0" borderId="1" xfId="1" applyFont="1" applyFill="1" applyBorder="1" applyAlignment="1">
      <alignment horizontal="right" vertical="center" wrapText="1"/>
    </xf>
    <xf numFmtId="43" fontId="29" fillId="0" borderId="1" xfId="1" applyFont="1" applyFill="1" applyBorder="1" applyAlignment="1">
      <alignment horizontal="right" vertical="center"/>
    </xf>
    <xf numFmtId="43" fontId="29" fillId="0" borderId="2" xfId="1" applyFont="1" applyFill="1" applyBorder="1" applyAlignment="1">
      <alignment horizontal="right" vertical="center" wrapText="1"/>
    </xf>
    <xf numFmtId="0" fontId="19" fillId="0" borderId="12" xfId="1" applyNumberFormat="1" applyFont="1" applyFill="1" applyBorder="1" applyAlignment="1">
      <alignment horizontal="center" vertical="center"/>
    </xf>
    <xf numFmtId="15" fontId="5" fillId="0" borderId="12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Alignment="1">
      <alignment vertical="center"/>
    </xf>
    <xf numFmtId="166" fontId="28" fillId="0" borderId="22" xfId="0" applyNumberFormat="1" applyFont="1" applyBorder="1" applyAlignment="1">
      <alignment horizontal="right" vertical="center"/>
    </xf>
    <xf numFmtId="166" fontId="28" fillId="0" borderId="0" xfId="0" applyNumberFormat="1" applyFont="1" applyAlignment="1">
      <alignment horizontal="right" vertical="center"/>
    </xf>
    <xf numFmtId="166" fontId="0" fillId="0" borderId="0" xfId="0" applyNumberFormat="1" applyAlignment="1">
      <alignment vertical="center"/>
    </xf>
    <xf numFmtId="166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3" fontId="5" fillId="0" borderId="0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43" fontId="10" fillId="0" borderId="1" xfId="1" applyFont="1" applyFill="1" applyBorder="1" applyAlignment="1">
      <alignment vertical="center" wrapText="1"/>
    </xf>
    <xf numFmtId="43" fontId="10" fillId="0" borderId="1" xfId="1" applyFont="1" applyFill="1" applyBorder="1" applyAlignment="1">
      <alignment vertical="center"/>
    </xf>
    <xf numFmtId="43" fontId="10" fillId="0" borderId="2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left" vertical="center" wrapText="1"/>
    </xf>
    <xf numFmtId="43" fontId="5" fillId="0" borderId="1" xfId="1" applyFont="1" applyFill="1" applyBorder="1" applyAlignment="1">
      <alignment vertical="center"/>
    </xf>
    <xf numFmtId="166" fontId="5" fillId="0" borderId="1" xfId="1" applyNumberFormat="1" applyFont="1" applyFill="1" applyBorder="1" applyAlignment="1">
      <alignment vertical="center"/>
    </xf>
    <xf numFmtId="2" fontId="5" fillId="0" borderId="1" xfId="1" applyNumberFormat="1" applyFont="1" applyFill="1" applyBorder="1" applyAlignment="1">
      <alignment vertical="center"/>
    </xf>
    <xf numFmtId="43" fontId="37" fillId="0" borderId="0" xfId="1" applyFont="1" applyFill="1" applyBorder="1" applyAlignment="1">
      <alignment vertical="center"/>
    </xf>
    <xf numFmtId="166" fontId="27" fillId="0" borderId="1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43" fontId="40" fillId="0" borderId="1" xfId="0" applyNumberFormat="1" applyFont="1" applyBorder="1" applyAlignment="1">
      <alignment vertical="center"/>
    </xf>
    <xf numFmtId="166" fontId="40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1" applyNumberFormat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165" fontId="2" fillId="0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1" fillId="0" borderId="1" xfId="1" applyNumberFormat="1" applyFont="1" applyFill="1" applyBorder="1" applyAlignment="1">
      <alignment vertical="center"/>
    </xf>
    <xf numFmtId="43" fontId="41" fillId="0" borderId="1" xfId="1" applyFont="1" applyFill="1" applyBorder="1" applyAlignment="1">
      <alignment vertical="center"/>
    </xf>
    <xf numFmtId="0" fontId="24" fillId="8" borderId="13" xfId="0" applyFont="1" applyFill="1" applyBorder="1" applyAlignment="1">
      <alignment horizontal="center" vertical="center"/>
    </xf>
    <xf numFmtId="0" fontId="24" fillId="8" borderId="19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7" borderId="17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 wrapText="1"/>
    </xf>
    <xf numFmtId="17" fontId="5" fillId="0" borderId="6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center" wrapText="1"/>
    </xf>
    <xf numFmtId="43" fontId="10" fillId="0" borderId="23" xfId="1" applyFont="1" applyFill="1" applyBorder="1" applyAlignment="1">
      <alignment horizontal="center" vertical="center" wrapText="1"/>
    </xf>
    <xf numFmtId="43" fontId="10" fillId="0" borderId="6" xfId="1" applyFont="1" applyFill="1" applyBorder="1" applyAlignment="1">
      <alignment horizontal="center" vertical="center" wrapText="1"/>
    </xf>
    <xf numFmtId="43" fontId="10" fillId="0" borderId="21" xfId="1" applyFont="1" applyFill="1" applyBorder="1" applyAlignment="1">
      <alignment horizontal="center" vertical="center"/>
    </xf>
    <xf numFmtId="43" fontId="10" fillId="0" borderId="17" xfId="1" applyFont="1" applyFill="1" applyBorder="1" applyAlignment="1">
      <alignment horizontal="center" vertical="center"/>
    </xf>
    <xf numFmtId="43" fontId="10" fillId="0" borderId="24" xfId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1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43" fontId="34" fillId="0" borderId="23" xfId="1" applyFont="1" applyFill="1" applyBorder="1" applyAlignment="1">
      <alignment horizontal="center" vertical="center" wrapText="1"/>
    </xf>
    <xf numFmtId="43" fontId="34" fillId="0" borderId="6" xfId="1" applyFont="1" applyFill="1" applyBorder="1" applyAlignment="1">
      <alignment horizontal="center" vertical="center" wrapText="1"/>
    </xf>
    <xf numFmtId="43" fontId="34" fillId="0" borderId="21" xfId="1" applyFont="1" applyFill="1" applyBorder="1" applyAlignment="1">
      <alignment horizontal="center" vertical="center"/>
    </xf>
    <xf numFmtId="43" fontId="34" fillId="0" borderId="17" xfId="1" applyFont="1" applyFill="1" applyBorder="1" applyAlignment="1">
      <alignment horizontal="center" vertical="center"/>
    </xf>
    <xf numFmtId="43" fontId="34" fillId="0" borderId="24" xfId="1" applyFont="1" applyFill="1" applyBorder="1" applyAlignment="1">
      <alignment horizontal="center" vertical="center"/>
    </xf>
    <xf numFmtId="0" fontId="32" fillId="0" borderId="12" xfId="0" applyFont="1" applyBorder="1" applyAlignment="1">
      <alignment horizontal="right" vertical="center" wrapText="1"/>
    </xf>
    <xf numFmtId="17" fontId="31" fillId="0" borderId="12" xfId="1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43" fontId="32" fillId="0" borderId="11" xfId="1" applyFont="1" applyFill="1" applyBorder="1" applyAlignment="1">
      <alignment horizontal="center" vertical="center" wrapText="1"/>
    </xf>
    <xf numFmtId="43" fontId="32" fillId="0" borderId="1" xfId="1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9" fillId="0" borderId="23" xfId="1" applyFont="1" applyFill="1" applyBorder="1" applyAlignment="1">
      <alignment horizontal="center" vertical="center" wrapText="1"/>
    </xf>
    <xf numFmtId="43" fontId="29" fillId="0" borderId="6" xfId="1" applyFont="1" applyFill="1" applyBorder="1" applyAlignment="1">
      <alignment horizontal="center" vertical="center" wrapText="1"/>
    </xf>
    <xf numFmtId="43" fontId="29" fillId="0" borderId="21" xfId="1" applyFont="1" applyFill="1" applyBorder="1" applyAlignment="1">
      <alignment horizontal="center" vertical="center"/>
    </xf>
    <xf numFmtId="43" fontId="29" fillId="0" borderId="17" xfId="1" applyFont="1" applyFill="1" applyBorder="1" applyAlignment="1">
      <alignment horizontal="center" vertical="center"/>
    </xf>
    <xf numFmtId="43" fontId="29" fillId="0" borderId="24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 wrapText="1"/>
    </xf>
    <xf numFmtId="17" fontId="2" fillId="2" borderId="6" xfId="1" applyNumberFormat="1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workbookViewId="0">
      <selection activeCell="F6" sqref="F6"/>
    </sheetView>
  </sheetViews>
  <sheetFormatPr defaultColWidth="9.1796875" defaultRowHeight="14" x14ac:dyDescent="0.35"/>
  <cols>
    <col min="1" max="1" width="9.1796875" style="93"/>
    <col min="2" max="6" width="15.7265625" style="93" customWidth="1"/>
    <col min="7" max="16384" width="9.1796875" style="93"/>
  </cols>
  <sheetData>
    <row r="1" spans="1:6" ht="40" customHeight="1" thickBot="1" x14ac:dyDescent="0.4">
      <c r="A1" s="191" t="s">
        <v>219</v>
      </c>
      <c r="B1" s="191"/>
      <c r="C1" s="191"/>
      <c r="D1" s="191"/>
      <c r="E1" s="191"/>
      <c r="F1" s="191"/>
    </row>
    <row r="2" spans="1:6" ht="25" customHeight="1" x14ac:dyDescent="0.35">
      <c r="A2" s="189"/>
      <c r="B2" s="192" t="s">
        <v>217</v>
      </c>
      <c r="C2" s="192"/>
      <c r="D2" s="192"/>
      <c r="E2" s="192" t="s">
        <v>216</v>
      </c>
      <c r="F2" s="192"/>
    </row>
    <row r="3" spans="1:6" ht="35.15" customHeight="1" x14ac:dyDescent="0.35">
      <c r="A3" s="190"/>
      <c r="B3" s="102" t="s">
        <v>212</v>
      </c>
      <c r="C3" s="98" t="s">
        <v>211</v>
      </c>
      <c r="D3" s="102" t="s">
        <v>215</v>
      </c>
      <c r="E3" s="98" t="s">
        <v>218</v>
      </c>
      <c r="F3" s="102" t="s">
        <v>213</v>
      </c>
    </row>
    <row r="4" spans="1:6" ht="25" customHeight="1" x14ac:dyDescent="0.35">
      <c r="A4" s="94" t="s">
        <v>208</v>
      </c>
      <c r="B4" s="103">
        <v>34</v>
      </c>
      <c r="C4" s="99">
        <v>19</v>
      </c>
      <c r="D4" s="103">
        <f>B4-C4</f>
        <v>15</v>
      </c>
      <c r="E4" s="99">
        <v>6</v>
      </c>
      <c r="F4" s="103">
        <f>D4+E4</f>
        <v>21</v>
      </c>
    </row>
    <row r="5" spans="1:6" ht="25" customHeight="1" x14ac:dyDescent="0.35">
      <c r="A5" s="95" t="s">
        <v>209</v>
      </c>
      <c r="B5" s="104">
        <v>35</v>
      </c>
      <c r="C5" s="100">
        <v>10</v>
      </c>
      <c r="D5" s="104">
        <f t="shared" ref="D5:D6" si="0">B5-C5</f>
        <v>25</v>
      </c>
      <c r="E5" s="100">
        <v>0</v>
      </c>
      <c r="F5" s="104">
        <f t="shared" ref="F5:F6" si="1">D5+E5</f>
        <v>25</v>
      </c>
    </row>
    <row r="6" spans="1:6" ht="25" customHeight="1" x14ac:dyDescent="0.35">
      <c r="A6" s="96" t="s">
        <v>210</v>
      </c>
      <c r="B6" s="105">
        <v>7</v>
      </c>
      <c r="C6" s="101">
        <v>4</v>
      </c>
      <c r="D6" s="105">
        <f t="shared" si="0"/>
        <v>3</v>
      </c>
      <c r="E6" s="101">
        <v>1</v>
      </c>
      <c r="F6" s="105">
        <f t="shared" si="1"/>
        <v>4</v>
      </c>
    </row>
    <row r="7" spans="1:6" ht="25" customHeight="1" thickBot="1" x14ac:dyDescent="0.4">
      <c r="A7" s="97" t="s">
        <v>214</v>
      </c>
      <c r="B7" s="106">
        <f>SUM(B4:B6)</f>
        <v>76</v>
      </c>
      <c r="C7" s="107">
        <f>SUM(C4:C6)</f>
        <v>33</v>
      </c>
      <c r="D7" s="106">
        <f t="shared" ref="D7:F7" si="2">SUM(D4:D6)</f>
        <v>43</v>
      </c>
      <c r="E7" s="107">
        <f t="shared" si="2"/>
        <v>7</v>
      </c>
      <c r="F7" s="106">
        <f t="shared" si="2"/>
        <v>50</v>
      </c>
    </row>
  </sheetData>
  <mergeCells count="4">
    <mergeCell ref="A2:A3"/>
    <mergeCell ref="A1:F1"/>
    <mergeCell ref="B2:D2"/>
    <mergeCell ref="E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1"/>
  <sheetViews>
    <sheetView zoomScale="80" zoomScaleNormal="80" zoomScaleSheetLayoutView="80" workbookViewId="0">
      <pane ySplit="3" topLeftCell="A4" activePane="bottomLeft" state="frozen"/>
      <selection pane="bottomLeft" activeCell="C24" sqref="C24"/>
    </sheetView>
  </sheetViews>
  <sheetFormatPr defaultColWidth="9.1796875" defaultRowHeight="14.5" x14ac:dyDescent="0.35"/>
  <cols>
    <col min="1" max="1" width="8.7265625" style="30" customWidth="1"/>
    <col min="2" max="2" width="15.7265625" style="53" customWidth="1"/>
    <col min="3" max="3" width="60.7265625" style="41" customWidth="1"/>
    <col min="4" max="4" width="10.7265625" style="49" customWidth="1"/>
    <col min="5" max="5" width="10.7265625" style="50" customWidth="1"/>
    <col min="6" max="8" width="10.7265625" style="49" customWidth="1"/>
    <col min="9" max="15" width="10.7265625" style="51" customWidth="1"/>
    <col min="16" max="16" width="10.7265625" style="48" customWidth="1"/>
    <col min="17" max="17" width="10.7265625" style="52" customWidth="1"/>
    <col min="18" max="16384" width="9.1796875" style="30"/>
  </cols>
  <sheetData>
    <row r="1" spans="1:18" ht="100" customHeight="1" x14ac:dyDescent="0.35">
      <c r="A1" s="194" t="s">
        <v>205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18" s="31" customFormat="1" ht="30" customHeight="1" x14ac:dyDescent="0.35">
      <c r="A2" s="193" t="s">
        <v>206</v>
      </c>
      <c r="B2" s="198" t="s">
        <v>204</v>
      </c>
      <c r="C2" s="198" t="s">
        <v>34</v>
      </c>
      <c r="D2" s="193" t="s">
        <v>1</v>
      </c>
      <c r="E2" s="199" t="s">
        <v>14</v>
      </c>
      <c r="F2" s="193" t="s">
        <v>13</v>
      </c>
      <c r="G2" s="193" t="s">
        <v>15</v>
      </c>
      <c r="H2" s="193" t="s">
        <v>0</v>
      </c>
      <c r="I2" s="200" t="s">
        <v>27</v>
      </c>
      <c r="J2" s="200" t="s">
        <v>26</v>
      </c>
      <c r="K2" s="200"/>
      <c r="L2" s="200"/>
      <c r="M2" s="200"/>
      <c r="N2" s="200"/>
      <c r="O2" s="200"/>
      <c r="P2" s="200" t="s">
        <v>126</v>
      </c>
      <c r="Q2" s="200" t="s">
        <v>122</v>
      </c>
    </row>
    <row r="3" spans="1:18" s="31" customFormat="1" ht="30" customHeight="1" x14ac:dyDescent="0.35">
      <c r="A3" s="193"/>
      <c r="B3" s="198"/>
      <c r="C3" s="198"/>
      <c r="D3" s="193"/>
      <c r="E3" s="199"/>
      <c r="F3" s="193"/>
      <c r="G3" s="193"/>
      <c r="H3" s="193"/>
      <c r="I3" s="200"/>
      <c r="J3" s="43" t="s">
        <v>117</v>
      </c>
      <c r="K3" s="43" t="s">
        <v>118</v>
      </c>
      <c r="L3" s="43" t="s">
        <v>119</v>
      </c>
      <c r="M3" s="43" t="s">
        <v>120</v>
      </c>
      <c r="N3" s="43" t="s">
        <v>121</v>
      </c>
      <c r="O3" s="43" t="s">
        <v>16</v>
      </c>
      <c r="P3" s="200"/>
      <c r="Q3" s="200"/>
    </row>
    <row r="4" spans="1:18" s="64" customFormat="1" ht="30" customHeight="1" x14ac:dyDescent="0.35">
      <c r="A4" s="57">
        <v>1</v>
      </c>
      <c r="B4" s="58" t="s">
        <v>45</v>
      </c>
      <c r="C4" s="59" t="s">
        <v>39</v>
      </c>
      <c r="D4" s="60" t="s">
        <v>76</v>
      </c>
      <c r="E4" s="61">
        <v>8</v>
      </c>
      <c r="F4" s="60" t="s">
        <v>37</v>
      </c>
      <c r="G4" s="60" t="s">
        <v>44</v>
      </c>
      <c r="H4" s="60" t="s">
        <v>57</v>
      </c>
      <c r="I4" s="62">
        <v>5</v>
      </c>
      <c r="J4" s="63">
        <v>44788</v>
      </c>
      <c r="K4" s="63">
        <f>J4+10</f>
        <v>44798</v>
      </c>
      <c r="L4" s="63">
        <f>K4+0</f>
        <v>44798</v>
      </c>
      <c r="M4" s="63">
        <f t="shared" ref="M4:N12" si="0">L4+7</f>
        <v>44805</v>
      </c>
      <c r="N4" s="63">
        <f t="shared" si="0"/>
        <v>44812</v>
      </c>
      <c r="O4" s="62">
        <v>0</v>
      </c>
      <c r="P4" s="63"/>
      <c r="Q4" s="63">
        <f>N4+20</f>
        <v>44832</v>
      </c>
    </row>
    <row r="5" spans="1:18" s="64" customFormat="1" ht="30" customHeight="1" x14ac:dyDescent="0.35">
      <c r="A5" s="57">
        <f>A4+1</f>
        <v>2</v>
      </c>
      <c r="B5" s="58" t="s">
        <v>164</v>
      </c>
      <c r="C5" s="59" t="s">
        <v>35</v>
      </c>
      <c r="D5" s="60" t="s">
        <v>76</v>
      </c>
      <c r="E5" s="61">
        <v>1</v>
      </c>
      <c r="F5" s="60" t="s">
        <v>125</v>
      </c>
      <c r="G5" s="60" t="s">
        <v>18</v>
      </c>
      <c r="H5" s="60" t="s">
        <v>57</v>
      </c>
      <c r="I5" s="62">
        <v>95</v>
      </c>
      <c r="J5" s="63">
        <v>44819</v>
      </c>
      <c r="K5" s="63">
        <f>J5+21</f>
        <v>44840</v>
      </c>
      <c r="L5" s="65">
        <f>K5+14</f>
        <v>44854</v>
      </c>
      <c r="M5" s="63">
        <f t="shared" si="0"/>
        <v>44861</v>
      </c>
      <c r="N5" s="63">
        <f t="shared" si="0"/>
        <v>44868</v>
      </c>
      <c r="O5" s="63">
        <f>N5+28</f>
        <v>44896</v>
      </c>
      <c r="P5" s="63"/>
      <c r="Q5" s="63">
        <f>O5+30</f>
        <v>44926</v>
      </c>
    </row>
    <row r="6" spans="1:18" s="31" customFormat="1" ht="30" customHeight="1" x14ac:dyDescent="0.35">
      <c r="A6" s="69">
        <f t="shared" ref="A6:A37" si="1">A5+1</f>
        <v>3</v>
      </c>
      <c r="B6" s="70" t="s">
        <v>89</v>
      </c>
      <c r="C6" s="70" t="s">
        <v>182</v>
      </c>
      <c r="D6" s="71" t="s">
        <v>76</v>
      </c>
      <c r="E6" s="72">
        <v>24</v>
      </c>
      <c r="F6" s="71" t="s">
        <v>37</v>
      </c>
      <c r="G6" s="71" t="s">
        <v>44</v>
      </c>
      <c r="H6" s="71" t="s">
        <v>4</v>
      </c>
      <c r="I6" s="73">
        <v>5</v>
      </c>
      <c r="J6" s="74">
        <v>44819</v>
      </c>
      <c r="K6" s="74">
        <f>J6+10</f>
        <v>44829</v>
      </c>
      <c r="L6" s="74">
        <f>K6+0</f>
        <v>44829</v>
      </c>
      <c r="M6" s="74">
        <f t="shared" si="0"/>
        <v>44836</v>
      </c>
      <c r="N6" s="74">
        <f t="shared" si="0"/>
        <v>44843</v>
      </c>
      <c r="O6" s="73">
        <v>0</v>
      </c>
      <c r="P6" s="74"/>
      <c r="Q6" s="74">
        <f>N6+20</f>
        <v>44863</v>
      </c>
      <c r="R6" s="31" t="s">
        <v>196</v>
      </c>
    </row>
    <row r="7" spans="1:18" s="64" customFormat="1" ht="30" customHeight="1" x14ac:dyDescent="0.35">
      <c r="A7" s="57">
        <f t="shared" si="1"/>
        <v>4</v>
      </c>
      <c r="B7" s="58" t="s">
        <v>92</v>
      </c>
      <c r="C7" s="59" t="s">
        <v>61</v>
      </c>
      <c r="D7" s="60" t="s">
        <v>76</v>
      </c>
      <c r="E7" s="61">
        <v>15</v>
      </c>
      <c r="F7" s="60" t="s">
        <v>37</v>
      </c>
      <c r="G7" s="60" t="s">
        <v>44</v>
      </c>
      <c r="H7" s="60" t="s">
        <v>57</v>
      </c>
      <c r="I7" s="62">
        <v>5</v>
      </c>
      <c r="J7" s="63">
        <v>44849</v>
      </c>
      <c r="K7" s="63">
        <f>J7+10</f>
        <v>44859</v>
      </c>
      <c r="L7" s="63">
        <f>K7+0</f>
        <v>44859</v>
      </c>
      <c r="M7" s="63">
        <f t="shared" si="0"/>
        <v>44866</v>
      </c>
      <c r="N7" s="63">
        <f t="shared" si="0"/>
        <v>44873</v>
      </c>
      <c r="O7" s="62">
        <v>0</v>
      </c>
      <c r="P7" s="63"/>
      <c r="Q7" s="63">
        <f>N7+20</f>
        <v>44893</v>
      </c>
    </row>
    <row r="8" spans="1:18" s="31" customFormat="1" ht="30" customHeight="1" x14ac:dyDescent="0.35">
      <c r="A8" s="69">
        <f t="shared" si="1"/>
        <v>5</v>
      </c>
      <c r="B8" s="70" t="s">
        <v>43</v>
      </c>
      <c r="C8" s="75" t="s">
        <v>87</v>
      </c>
      <c r="D8" s="71" t="s">
        <v>76</v>
      </c>
      <c r="E8" s="72">
        <v>25</v>
      </c>
      <c r="F8" s="71" t="s">
        <v>40</v>
      </c>
      <c r="G8" s="71" t="s">
        <v>202</v>
      </c>
      <c r="H8" s="71" t="s">
        <v>57</v>
      </c>
      <c r="I8" s="73">
        <v>2860</v>
      </c>
      <c r="J8" s="74">
        <v>44788</v>
      </c>
      <c r="K8" s="74">
        <f>J8+28</f>
        <v>44816</v>
      </c>
      <c r="L8" s="74">
        <f>K8+21</f>
        <v>44837</v>
      </c>
      <c r="M8" s="74">
        <f t="shared" si="0"/>
        <v>44844</v>
      </c>
      <c r="N8" s="74">
        <f t="shared" si="0"/>
        <v>44851</v>
      </c>
      <c r="O8" s="74">
        <f>N8+28</f>
        <v>44879</v>
      </c>
      <c r="P8" s="74"/>
      <c r="Q8" s="74">
        <f>O8+225</f>
        <v>45104</v>
      </c>
    </row>
    <row r="9" spans="1:18" ht="30" customHeight="1" x14ac:dyDescent="0.35">
      <c r="A9" s="69">
        <f t="shared" si="1"/>
        <v>6</v>
      </c>
      <c r="B9" s="70" t="s">
        <v>88</v>
      </c>
      <c r="C9" s="75" t="s">
        <v>60</v>
      </c>
      <c r="D9" s="71" t="s">
        <v>76</v>
      </c>
      <c r="E9" s="72">
        <v>45</v>
      </c>
      <c r="F9" s="71" t="s">
        <v>37</v>
      </c>
      <c r="G9" s="71" t="s">
        <v>44</v>
      </c>
      <c r="H9" s="71" t="s">
        <v>57</v>
      </c>
      <c r="I9" s="73">
        <v>5</v>
      </c>
      <c r="J9" s="74">
        <v>44880</v>
      </c>
      <c r="K9" s="74">
        <f>J9+10</f>
        <v>44890</v>
      </c>
      <c r="L9" s="74">
        <f>K9+0</f>
        <v>44890</v>
      </c>
      <c r="M9" s="74">
        <f t="shared" si="0"/>
        <v>44897</v>
      </c>
      <c r="N9" s="74">
        <f t="shared" si="0"/>
        <v>44904</v>
      </c>
      <c r="O9" s="73">
        <v>0</v>
      </c>
      <c r="P9" s="74"/>
      <c r="Q9" s="74">
        <f>N9+20</f>
        <v>44924</v>
      </c>
      <c r="R9" s="30" t="s">
        <v>196</v>
      </c>
    </row>
    <row r="10" spans="1:18" s="64" customFormat="1" ht="30" customHeight="1" x14ac:dyDescent="0.35">
      <c r="A10" s="57">
        <f t="shared" si="1"/>
        <v>7</v>
      </c>
      <c r="B10" s="58" t="s">
        <v>46</v>
      </c>
      <c r="C10" s="59" t="s">
        <v>77</v>
      </c>
      <c r="D10" s="60" t="s">
        <v>76</v>
      </c>
      <c r="E10" s="61">
        <v>2</v>
      </c>
      <c r="F10" s="60" t="s">
        <v>40</v>
      </c>
      <c r="G10" s="60" t="s">
        <v>18</v>
      </c>
      <c r="H10" s="60" t="s">
        <v>57</v>
      </c>
      <c r="I10" s="62">
        <f>E10*50</f>
        <v>100</v>
      </c>
      <c r="J10" s="63">
        <v>44798</v>
      </c>
      <c r="K10" s="63">
        <f>J10+14</f>
        <v>44812</v>
      </c>
      <c r="L10" s="63">
        <f>K10+21</f>
        <v>44833</v>
      </c>
      <c r="M10" s="63">
        <f t="shared" si="0"/>
        <v>44840</v>
      </c>
      <c r="N10" s="63">
        <f t="shared" si="0"/>
        <v>44847</v>
      </c>
      <c r="O10" s="63">
        <f>N10+28</f>
        <v>44875</v>
      </c>
      <c r="P10" s="63"/>
      <c r="Q10" s="63">
        <f>O10+225</f>
        <v>45100</v>
      </c>
    </row>
    <row r="11" spans="1:18" s="66" customFormat="1" ht="30" customHeight="1" x14ac:dyDescent="0.35">
      <c r="A11" s="57">
        <f t="shared" si="1"/>
        <v>8</v>
      </c>
      <c r="B11" s="58" t="s">
        <v>51</v>
      </c>
      <c r="C11" s="59" t="s">
        <v>77</v>
      </c>
      <c r="D11" s="60" t="s">
        <v>76</v>
      </c>
      <c r="E11" s="61">
        <v>4</v>
      </c>
      <c r="F11" s="60" t="s">
        <v>40</v>
      </c>
      <c r="G11" s="60" t="s">
        <v>18</v>
      </c>
      <c r="H11" s="60" t="s">
        <v>57</v>
      </c>
      <c r="I11" s="62">
        <f>E11*50</f>
        <v>200</v>
      </c>
      <c r="J11" s="63">
        <v>44829</v>
      </c>
      <c r="K11" s="63">
        <f>J11+14</f>
        <v>44843</v>
      </c>
      <c r="L11" s="63">
        <f>K11+21</f>
        <v>44864</v>
      </c>
      <c r="M11" s="63">
        <f t="shared" si="0"/>
        <v>44871</v>
      </c>
      <c r="N11" s="63">
        <f t="shared" si="0"/>
        <v>44878</v>
      </c>
      <c r="O11" s="63">
        <f>N11+28</f>
        <v>44906</v>
      </c>
      <c r="P11" s="63"/>
      <c r="Q11" s="63">
        <f>O11+198</f>
        <v>45104</v>
      </c>
    </row>
    <row r="12" spans="1:18" s="64" customFormat="1" ht="30" customHeight="1" x14ac:dyDescent="0.35">
      <c r="A12" s="57">
        <f t="shared" si="1"/>
        <v>9</v>
      </c>
      <c r="B12" s="58" t="s">
        <v>52</v>
      </c>
      <c r="C12" s="59" t="s">
        <v>165</v>
      </c>
      <c r="D12" s="60" t="s">
        <v>76</v>
      </c>
      <c r="E12" s="61">
        <v>64</v>
      </c>
      <c r="F12" s="60" t="s">
        <v>40</v>
      </c>
      <c r="G12" s="60" t="s">
        <v>18</v>
      </c>
      <c r="H12" s="60" t="s">
        <v>57</v>
      </c>
      <c r="I12" s="62">
        <v>50</v>
      </c>
      <c r="J12" s="63">
        <v>44798</v>
      </c>
      <c r="K12" s="63">
        <f>J12+14</f>
        <v>44812</v>
      </c>
      <c r="L12" s="63">
        <f>K12+21</f>
        <v>44833</v>
      </c>
      <c r="M12" s="63">
        <f t="shared" si="0"/>
        <v>44840</v>
      </c>
      <c r="N12" s="63">
        <f t="shared" si="0"/>
        <v>44847</v>
      </c>
      <c r="O12" s="63">
        <f>N12+28</f>
        <v>44875</v>
      </c>
      <c r="P12" s="63"/>
      <c r="Q12" s="63">
        <f>O12+210</f>
        <v>45085</v>
      </c>
    </row>
    <row r="13" spans="1:18" s="31" customFormat="1" ht="30" customHeight="1" x14ac:dyDescent="0.35">
      <c r="A13" s="69">
        <f t="shared" si="1"/>
        <v>10</v>
      </c>
      <c r="B13" s="70" t="s">
        <v>80</v>
      </c>
      <c r="C13" s="75" t="s">
        <v>137</v>
      </c>
      <c r="D13" s="71" t="s">
        <v>76</v>
      </c>
      <c r="E13" s="72">
        <v>2400</v>
      </c>
      <c r="F13" s="71" t="s">
        <v>124</v>
      </c>
      <c r="G13" s="71" t="s">
        <v>18</v>
      </c>
      <c r="H13" s="71" t="s">
        <v>57</v>
      </c>
      <c r="I13" s="73">
        <v>597.65</v>
      </c>
      <c r="J13" s="74">
        <v>44641</v>
      </c>
      <c r="K13" s="74">
        <v>44658</v>
      </c>
      <c r="L13" s="74">
        <v>44704</v>
      </c>
      <c r="M13" s="74">
        <v>44705</v>
      </c>
      <c r="N13" s="74">
        <v>44706</v>
      </c>
      <c r="O13" s="74">
        <v>44725</v>
      </c>
      <c r="P13" s="74"/>
      <c r="Q13" s="74">
        <f>O13+60</f>
        <v>44785</v>
      </c>
    </row>
    <row r="14" spans="1:18" ht="30" customHeight="1" x14ac:dyDescent="0.35">
      <c r="A14" s="69">
        <f t="shared" si="1"/>
        <v>11</v>
      </c>
      <c r="B14" s="70" t="s">
        <v>93</v>
      </c>
      <c r="C14" s="75" t="s">
        <v>194</v>
      </c>
      <c r="D14" s="71" t="s">
        <v>76</v>
      </c>
      <c r="E14" s="72">
        <v>1</v>
      </c>
      <c r="F14" s="71" t="s">
        <v>40</v>
      </c>
      <c r="G14" s="71" t="s">
        <v>18</v>
      </c>
      <c r="H14" s="71" t="s">
        <v>57</v>
      </c>
      <c r="I14" s="73">
        <v>100</v>
      </c>
      <c r="J14" s="74">
        <v>44788</v>
      </c>
      <c r="K14" s="74">
        <f>J14+14</f>
        <v>44802</v>
      </c>
      <c r="L14" s="74">
        <f>K14+21</f>
        <v>44823</v>
      </c>
      <c r="M14" s="74">
        <f t="shared" ref="M14:N17" si="2">L14+7</f>
        <v>44830</v>
      </c>
      <c r="N14" s="74">
        <f t="shared" si="2"/>
        <v>44837</v>
      </c>
      <c r="O14" s="74">
        <f>N14+28</f>
        <v>44865</v>
      </c>
      <c r="P14" s="74"/>
      <c r="Q14" s="74">
        <f>O14+210</f>
        <v>45075</v>
      </c>
    </row>
    <row r="15" spans="1:18" s="64" customFormat="1" ht="30" customHeight="1" x14ac:dyDescent="0.35">
      <c r="A15" s="57">
        <f t="shared" si="1"/>
        <v>12</v>
      </c>
      <c r="B15" s="58" t="s">
        <v>94</v>
      </c>
      <c r="C15" s="59" t="s">
        <v>166</v>
      </c>
      <c r="D15" s="60" t="s">
        <v>76</v>
      </c>
      <c r="E15" s="61">
        <v>5</v>
      </c>
      <c r="F15" s="60" t="s">
        <v>40</v>
      </c>
      <c r="G15" s="60" t="s">
        <v>18</v>
      </c>
      <c r="H15" s="60" t="s">
        <v>57</v>
      </c>
      <c r="I15" s="62">
        <v>20</v>
      </c>
      <c r="J15" s="63">
        <v>44762</v>
      </c>
      <c r="K15" s="63">
        <f>J15+14</f>
        <v>44776</v>
      </c>
      <c r="L15" s="63">
        <f>K15+21</f>
        <v>44797</v>
      </c>
      <c r="M15" s="63">
        <f t="shared" si="2"/>
        <v>44804</v>
      </c>
      <c r="N15" s="63">
        <f t="shared" si="2"/>
        <v>44811</v>
      </c>
      <c r="O15" s="63">
        <f>N15+28</f>
        <v>44839</v>
      </c>
      <c r="P15" s="63"/>
      <c r="Q15" s="63">
        <f>O15+210</f>
        <v>45049</v>
      </c>
    </row>
    <row r="16" spans="1:18" s="66" customFormat="1" ht="30" customHeight="1" x14ac:dyDescent="0.35">
      <c r="A16" s="57">
        <f t="shared" si="1"/>
        <v>13</v>
      </c>
      <c r="B16" s="58" t="s">
        <v>95</v>
      </c>
      <c r="C16" s="59" t="s">
        <v>79</v>
      </c>
      <c r="D16" s="60" t="s">
        <v>76</v>
      </c>
      <c r="E16" s="61">
        <v>1600</v>
      </c>
      <c r="F16" s="60" t="s">
        <v>40</v>
      </c>
      <c r="G16" s="60" t="s">
        <v>18</v>
      </c>
      <c r="H16" s="60" t="s">
        <v>57</v>
      </c>
      <c r="I16" s="62">
        <v>400</v>
      </c>
      <c r="J16" s="63">
        <v>44859</v>
      </c>
      <c r="K16" s="63">
        <f>J16+14</f>
        <v>44873</v>
      </c>
      <c r="L16" s="63">
        <f>K16+21</f>
        <v>44894</v>
      </c>
      <c r="M16" s="63">
        <f t="shared" si="2"/>
        <v>44901</v>
      </c>
      <c r="N16" s="63">
        <f t="shared" si="2"/>
        <v>44908</v>
      </c>
      <c r="O16" s="63">
        <f>N16+28</f>
        <v>44936</v>
      </c>
      <c r="P16" s="63"/>
      <c r="Q16" s="63">
        <f>O16+210</f>
        <v>45146</v>
      </c>
    </row>
    <row r="17" spans="1:18" s="66" customFormat="1" ht="30" customHeight="1" x14ac:dyDescent="0.35">
      <c r="A17" s="57">
        <f t="shared" si="1"/>
        <v>14</v>
      </c>
      <c r="B17" s="58" t="s">
        <v>96</v>
      </c>
      <c r="C17" s="59" t="s">
        <v>167</v>
      </c>
      <c r="D17" s="60" t="s">
        <v>2</v>
      </c>
      <c r="E17" s="61">
        <v>7</v>
      </c>
      <c r="F17" s="60" t="s">
        <v>40</v>
      </c>
      <c r="G17" s="60" t="s">
        <v>18</v>
      </c>
      <c r="H17" s="60" t="s">
        <v>57</v>
      </c>
      <c r="I17" s="62">
        <v>40</v>
      </c>
      <c r="J17" s="63">
        <v>44859</v>
      </c>
      <c r="K17" s="63">
        <f>J17+14</f>
        <v>44873</v>
      </c>
      <c r="L17" s="63">
        <f>K17+21</f>
        <v>44894</v>
      </c>
      <c r="M17" s="63">
        <f t="shared" si="2"/>
        <v>44901</v>
      </c>
      <c r="N17" s="63">
        <f t="shared" si="2"/>
        <v>44908</v>
      </c>
      <c r="O17" s="63">
        <f>N17+28</f>
        <v>44936</v>
      </c>
      <c r="P17" s="63"/>
      <c r="Q17" s="63">
        <f>O17+170</f>
        <v>45106</v>
      </c>
    </row>
    <row r="18" spans="1:18" s="31" customFormat="1" ht="30" customHeight="1" x14ac:dyDescent="0.35">
      <c r="A18" s="69">
        <f t="shared" si="1"/>
        <v>15</v>
      </c>
      <c r="B18" s="70" t="s">
        <v>55</v>
      </c>
      <c r="C18" s="75" t="s">
        <v>127</v>
      </c>
      <c r="D18" s="71" t="s">
        <v>2</v>
      </c>
      <c r="E18" s="72" t="s">
        <v>23</v>
      </c>
      <c r="F18" s="71" t="s">
        <v>40</v>
      </c>
      <c r="G18" s="71" t="s">
        <v>18</v>
      </c>
      <c r="H18" s="71" t="s">
        <v>57</v>
      </c>
      <c r="I18" s="73">
        <v>81.23</v>
      </c>
      <c r="J18" s="74">
        <v>44335</v>
      </c>
      <c r="K18" s="74">
        <v>44357</v>
      </c>
      <c r="L18" s="74">
        <v>44427</v>
      </c>
      <c r="M18" s="74">
        <v>44432</v>
      </c>
      <c r="N18" s="74">
        <v>44433</v>
      </c>
      <c r="O18" s="74">
        <v>44448</v>
      </c>
      <c r="P18" s="74"/>
      <c r="Q18" s="74">
        <v>45177</v>
      </c>
    </row>
    <row r="19" spans="1:18" s="66" customFormat="1" ht="30" customHeight="1" x14ac:dyDescent="0.35">
      <c r="A19" s="57">
        <f t="shared" si="1"/>
        <v>16</v>
      </c>
      <c r="B19" s="58" t="s">
        <v>47</v>
      </c>
      <c r="C19" s="59" t="s">
        <v>41</v>
      </c>
      <c r="D19" s="60" t="s">
        <v>2</v>
      </c>
      <c r="E19" s="61" t="s">
        <v>23</v>
      </c>
      <c r="F19" s="60" t="s">
        <v>40</v>
      </c>
      <c r="G19" s="60" t="s">
        <v>18</v>
      </c>
      <c r="H19" s="60" t="s">
        <v>57</v>
      </c>
      <c r="I19" s="62">
        <v>200</v>
      </c>
      <c r="J19" s="63">
        <v>44829</v>
      </c>
      <c r="K19" s="63">
        <f>J19+14</f>
        <v>44843</v>
      </c>
      <c r="L19" s="63">
        <f>K19+21</f>
        <v>44864</v>
      </c>
      <c r="M19" s="63">
        <f t="shared" ref="M19:N22" si="3">L19+7</f>
        <v>44871</v>
      </c>
      <c r="N19" s="63">
        <f t="shared" si="3"/>
        <v>44878</v>
      </c>
      <c r="O19" s="63">
        <f>N19+28</f>
        <v>44906</v>
      </c>
      <c r="P19" s="63"/>
      <c r="Q19" s="63">
        <f>O19+385</f>
        <v>45291</v>
      </c>
    </row>
    <row r="20" spans="1:18" ht="30" customHeight="1" x14ac:dyDescent="0.35">
      <c r="A20" s="69">
        <f t="shared" si="1"/>
        <v>17</v>
      </c>
      <c r="B20" s="70" t="s">
        <v>48</v>
      </c>
      <c r="C20" s="75" t="s">
        <v>97</v>
      </c>
      <c r="D20" s="71" t="s">
        <v>76</v>
      </c>
      <c r="E20" s="72">
        <v>1500</v>
      </c>
      <c r="F20" s="71" t="s">
        <v>37</v>
      </c>
      <c r="G20" s="71" t="s">
        <v>44</v>
      </c>
      <c r="H20" s="71" t="s">
        <v>57</v>
      </c>
      <c r="I20" s="73">
        <v>5</v>
      </c>
      <c r="J20" s="74">
        <v>44880</v>
      </c>
      <c r="K20" s="74">
        <f>J20+10</f>
        <v>44890</v>
      </c>
      <c r="L20" s="74">
        <f>K20+0</f>
        <v>44890</v>
      </c>
      <c r="M20" s="74">
        <f t="shared" si="3"/>
        <v>44897</v>
      </c>
      <c r="N20" s="74">
        <f t="shared" si="3"/>
        <v>44904</v>
      </c>
      <c r="O20" s="73">
        <v>0</v>
      </c>
      <c r="P20" s="74"/>
      <c r="Q20" s="74">
        <f>N20+20</f>
        <v>44924</v>
      </c>
      <c r="R20" s="30" t="s">
        <v>196</v>
      </c>
    </row>
    <row r="21" spans="1:18" s="66" customFormat="1" ht="30" customHeight="1" x14ac:dyDescent="0.35">
      <c r="A21" s="57">
        <f t="shared" si="1"/>
        <v>18</v>
      </c>
      <c r="B21" s="58" t="s">
        <v>49</v>
      </c>
      <c r="C21" s="59" t="s">
        <v>97</v>
      </c>
      <c r="D21" s="60" t="s">
        <v>76</v>
      </c>
      <c r="E21" s="61">
        <v>5000</v>
      </c>
      <c r="F21" s="60" t="s">
        <v>40</v>
      </c>
      <c r="G21" s="60" t="s">
        <v>18</v>
      </c>
      <c r="H21" s="60" t="s">
        <v>57</v>
      </c>
      <c r="I21" s="62">
        <v>15</v>
      </c>
      <c r="J21" s="63">
        <v>44910</v>
      </c>
      <c r="K21" s="63">
        <f>J21+14</f>
        <v>44924</v>
      </c>
      <c r="L21" s="63">
        <f>K21+21</f>
        <v>44945</v>
      </c>
      <c r="M21" s="63">
        <f t="shared" si="3"/>
        <v>44952</v>
      </c>
      <c r="N21" s="63">
        <f t="shared" si="3"/>
        <v>44959</v>
      </c>
      <c r="O21" s="63">
        <f>N21+28</f>
        <v>44987</v>
      </c>
      <c r="P21" s="63"/>
      <c r="Q21" s="63">
        <f>O21+120</f>
        <v>45107</v>
      </c>
    </row>
    <row r="22" spans="1:18" ht="30" customHeight="1" x14ac:dyDescent="0.35">
      <c r="A22" s="69">
        <f t="shared" si="1"/>
        <v>19</v>
      </c>
      <c r="B22" s="70" t="s">
        <v>58</v>
      </c>
      <c r="C22" s="75" t="s">
        <v>168</v>
      </c>
      <c r="D22" s="71" t="s">
        <v>76</v>
      </c>
      <c r="E22" s="72">
        <v>1500</v>
      </c>
      <c r="F22" s="71" t="s">
        <v>37</v>
      </c>
      <c r="G22" s="71" t="s">
        <v>44</v>
      </c>
      <c r="H22" s="71" t="s">
        <v>57</v>
      </c>
      <c r="I22" s="73">
        <v>5</v>
      </c>
      <c r="J22" s="74">
        <v>44890</v>
      </c>
      <c r="K22" s="74">
        <f>J22+10</f>
        <v>44900</v>
      </c>
      <c r="L22" s="74">
        <f>K22+0</f>
        <v>44900</v>
      </c>
      <c r="M22" s="74">
        <f t="shared" si="3"/>
        <v>44907</v>
      </c>
      <c r="N22" s="74">
        <f t="shared" si="3"/>
        <v>44914</v>
      </c>
      <c r="O22" s="73">
        <v>0</v>
      </c>
      <c r="P22" s="74"/>
      <c r="Q22" s="74">
        <f>N22+20</f>
        <v>44934</v>
      </c>
      <c r="R22" s="30" t="s">
        <v>196</v>
      </c>
    </row>
    <row r="23" spans="1:18" ht="30" customHeight="1" x14ac:dyDescent="0.35">
      <c r="A23" s="69">
        <f t="shared" si="1"/>
        <v>20</v>
      </c>
      <c r="B23" s="70" t="s">
        <v>59</v>
      </c>
      <c r="C23" s="75" t="s">
        <v>78</v>
      </c>
      <c r="D23" s="71" t="s">
        <v>2</v>
      </c>
      <c r="E23" s="72" t="s">
        <v>23</v>
      </c>
      <c r="F23" s="71" t="s">
        <v>40</v>
      </c>
      <c r="G23" s="71" t="s">
        <v>18</v>
      </c>
      <c r="H23" s="71" t="s">
        <v>57</v>
      </c>
      <c r="I23" s="73">
        <v>92.8</v>
      </c>
      <c r="J23" s="74">
        <v>44103</v>
      </c>
      <c r="K23" s="74">
        <v>44123</v>
      </c>
      <c r="L23" s="74">
        <v>44194</v>
      </c>
      <c r="M23" s="74">
        <v>44198</v>
      </c>
      <c r="N23" s="74">
        <v>44202</v>
      </c>
      <c r="O23" s="74">
        <v>44230</v>
      </c>
      <c r="P23" s="74"/>
      <c r="Q23" s="74">
        <f>O23+600</f>
        <v>44830</v>
      </c>
    </row>
    <row r="24" spans="1:18" s="66" customFormat="1" ht="30" customHeight="1" x14ac:dyDescent="0.35">
      <c r="A24" s="57">
        <f t="shared" si="1"/>
        <v>21</v>
      </c>
      <c r="B24" s="58" t="s">
        <v>62</v>
      </c>
      <c r="C24" s="59" t="s">
        <v>86</v>
      </c>
      <c r="D24" s="60" t="s">
        <v>2</v>
      </c>
      <c r="E24" s="61" t="s">
        <v>23</v>
      </c>
      <c r="F24" s="60" t="s">
        <v>40</v>
      </c>
      <c r="G24" s="60" t="s">
        <v>18</v>
      </c>
      <c r="H24" s="60" t="s">
        <v>57</v>
      </c>
      <c r="I24" s="62">
        <v>300</v>
      </c>
      <c r="J24" s="63">
        <v>44829</v>
      </c>
      <c r="K24" s="63">
        <f>J24+28</f>
        <v>44857</v>
      </c>
      <c r="L24" s="63">
        <f>K24+21</f>
        <v>44878</v>
      </c>
      <c r="M24" s="63">
        <f>L24+7</f>
        <v>44885</v>
      </c>
      <c r="N24" s="63">
        <f>M24+7</f>
        <v>44892</v>
      </c>
      <c r="O24" s="63">
        <f>N24+28</f>
        <v>44920</v>
      </c>
      <c r="P24" s="63"/>
      <c r="Q24" s="63">
        <f>O24+180</f>
        <v>45100</v>
      </c>
    </row>
    <row r="25" spans="1:18" ht="30" customHeight="1" x14ac:dyDescent="0.35">
      <c r="A25" s="69">
        <f t="shared" si="1"/>
        <v>22</v>
      </c>
      <c r="B25" s="70" t="s">
        <v>131</v>
      </c>
      <c r="C25" s="75" t="s">
        <v>132</v>
      </c>
      <c r="D25" s="71" t="s">
        <v>2</v>
      </c>
      <c r="E25" s="71" t="s">
        <v>23</v>
      </c>
      <c r="F25" s="71" t="s">
        <v>125</v>
      </c>
      <c r="G25" s="71" t="s">
        <v>18</v>
      </c>
      <c r="H25" s="71" t="s">
        <v>57</v>
      </c>
      <c r="I25" s="73">
        <v>26.39</v>
      </c>
      <c r="J25" s="74" t="s">
        <v>84</v>
      </c>
      <c r="K25" s="74" t="s">
        <v>84</v>
      </c>
      <c r="L25" s="74" t="s">
        <v>84</v>
      </c>
      <c r="M25" s="74">
        <v>44572</v>
      </c>
      <c r="N25" s="74">
        <v>44573</v>
      </c>
      <c r="O25" s="74">
        <v>44592</v>
      </c>
      <c r="P25" s="74"/>
      <c r="Q25" s="74">
        <v>44957</v>
      </c>
    </row>
    <row r="26" spans="1:18" ht="30" customHeight="1" x14ac:dyDescent="0.35">
      <c r="A26" s="69">
        <f t="shared" si="1"/>
        <v>23</v>
      </c>
      <c r="B26" s="70" t="s">
        <v>169</v>
      </c>
      <c r="C26" s="75" t="s">
        <v>132</v>
      </c>
      <c r="D26" s="71" t="s">
        <v>2</v>
      </c>
      <c r="E26" s="71" t="s">
        <v>23</v>
      </c>
      <c r="F26" s="71" t="s">
        <v>125</v>
      </c>
      <c r="G26" s="71" t="s">
        <v>18</v>
      </c>
      <c r="H26" s="71" t="s">
        <v>57</v>
      </c>
      <c r="I26" s="73">
        <v>26</v>
      </c>
      <c r="J26" s="73">
        <v>0</v>
      </c>
      <c r="K26" s="73">
        <v>0</v>
      </c>
      <c r="L26" s="73">
        <v>0</v>
      </c>
      <c r="M26" s="74">
        <v>44937</v>
      </c>
      <c r="N26" s="74">
        <f>M26+7</f>
        <v>44944</v>
      </c>
      <c r="O26" s="74">
        <v>44957</v>
      </c>
      <c r="P26" s="74"/>
      <c r="Q26" s="74">
        <v>45291</v>
      </c>
    </row>
    <row r="27" spans="1:18" ht="40.5" customHeight="1" x14ac:dyDescent="0.35">
      <c r="A27" s="69">
        <f t="shared" si="1"/>
        <v>24</v>
      </c>
      <c r="B27" s="76" t="s">
        <v>109</v>
      </c>
      <c r="C27" s="75" t="s">
        <v>135</v>
      </c>
      <c r="D27" s="71" t="s">
        <v>2</v>
      </c>
      <c r="E27" s="72" t="s">
        <v>23</v>
      </c>
      <c r="F27" s="71" t="s">
        <v>100</v>
      </c>
      <c r="G27" s="71" t="s">
        <v>18</v>
      </c>
      <c r="H27" s="71" t="s">
        <v>57</v>
      </c>
      <c r="I27" s="73">
        <v>1326</v>
      </c>
      <c r="J27" s="74">
        <v>44327</v>
      </c>
      <c r="K27" s="74">
        <v>44347</v>
      </c>
      <c r="L27" s="74">
        <v>44420</v>
      </c>
      <c r="M27" s="74">
        <v>44425</v>
      </c>
      <c r="N27" s="74">
        <v>44425</v>
      </c>
      <c r="O27" s="74">
        <v>44447</v>
      </c>
      <c r="P27" s="77"/>
      <c r="Q27" s="74">
        <v>44811</v>
      </c>
    </row>
    <row r="28" spans="1:18" ht="45" customHeight="1" x14ac:dyDescent="0.35">
      <c r="A28" s="69">
        <f t="shared" si="1"/>
        <v>25</v>
      </c>
      <c r="B28" s="76" t="s">
        <v>110</v>
      </c>
      <c r="C28" s="75" t="s">
        <v>136</v>
      </c>
      <c r="D28" s="71" t="s">
        <v>2</v>
      </c>
      <c r="E28" s="72" t="s">
        <v>23</v>
      </c>
      <c r="F28" s="71" t="s">
        <v>100</v>
      </c>
      <c r="G28" s="71" t="s">
        <v>18</v>
      </c>
      <c r="H28" s="71" t="s">
        <v>57</v>
      </c>
      <c r="I28" s="73">
        <v>1398.18</v>
      </c>
      <c r="J28" s="74">
        <v>44430</v>
      </c>
      <c r="K28" s="74">
        <v>44453</v>
      </c>
      <c r="L28" s="74">
        <v>44543</v>
      </c>
      <c r="M28" s="74">
        <v>44549</v>
      </c>
      <c r="N28" s="74">
        <v>44550</v>
      </c>
      <c r="O28" s="74">
        <v>44558</v>
      </c>
      <c r="P28" s="77"/>
      <c r="Q28" s="74">
        <v>44830</v>
      </c>
    </row>
    <row r="29" spans="1:18" ht="30" customHeight="1" x14ac:dyDescent="0.35">
      <c r="A29" s="69">
        <f t="shared" si="1"/>
        <v>26</v>
      </c>
      <c r="B29" s="76" t="s">
        <v>102</v>
      </c>
      <c r="C29" s="75" t="s">
        <v>138</v>
      </c>
      <c r="D29" s="71" t="s">
        <v>2</v>
      </c>
      <c r="E29" s="72" t="s">
        <v>23</v>
      </c>
      <c r="F29" s="71" t="s">
        <v>100</v>
      </c>
      <c r="G29" s="71" t="s">
        <v>18</v>
      </c>
      <c r="H29" s="71" t="s">
        <v>57</v>
      </c>
      <c r="I29" s="73">
        <v>480</v>
      </c>
      <c r="J29" s="74">
        <v>44762</v>
      </c>
      <c r="K29" s="74">
        <f>J29+28</f>
        <v>44790</v>
      </c>
      <c r="L29" s="74">
        <f>K29+21</f>
        <v>44811</v>
      </c>
      <c r="M29" s="74">
        <f>L29+14</f>
        <v>44825</v>
      </c>
      <c r="N29" s="74">
        <f t="shared" ref="N29:N30" si="4">M29+7</f>
        <v>44832</v>
      </c>
      <c r="O29" s="74">
        <f t="shared" ref="O29:O30" si="5">N29+28</f>
        <v>44860</v>
      </c>
      <c r="P29" s="74"/>
      <c r="Q29" s="74">
        <f>O29+180</f>
        <v>45040</v>
      </c>
    </row>
    <row r="30" spans="1:18" s="66" customFormat="1" ht="30" customHeight="1" x14ac:dyDescent="0.35">
      <c r="A30" s="57">
        <f t="shared" si="1"/>
        <v>27</v>
      </c>
      <c r="B30" s="67" t="s">
        <v>129</v>
      </c>
      <c r="C30" s="59" t="s">
        <v>128</v>
      </c>
      <c r="D30" s="60" t="s">
        <v>2</v>
      </c>
      <c r="E30" s="61" t="s">
        <v>23</v>
      </c>
      <c r="F30" s="60" t="s">
        <v>100</v>
      </c>
      <c r="G30" s="60" t="s">
        <v>18</v>
      </c>
      <c r="H30" s="60" t="s">
        <v>57</v>
      </c>
      <c r="I30" s="62">
        <v>500</v>
      </c>
      <c r="J30" s="63">
        <v>44829</v>
      </c>
      <c r="K30" s="63">
        <f>J30+28</f>
        <v>44857</v>
      </c>
      <c r="L30" s="63">
        <f>K30+21</f>
        <v>44878</v>
      </c>
      <c r="M30" s="63">
        <f>L30+14</f>
        <v>44892</v>
      </c>
      <c r="N30" s="63">
        <f t="shared" si="4"/>
        <v>44899</v>
      </c>
      <c r="O30" s="63">
        <f t="shared" si="5"/>
        <v>44927</v>
      </c>
      <c r="P30" s="63"/>
      <c r="Q30" s="63">
        <f>O30+121</f>
        <v>45048</v>
      </c>
    </row>
    <row r="31" spans="1:18" s="66" customFormat="1" ht="30" customHeight="1" x14ac:dyDescent="0.35">
      <c r="A31" s="57">
        <f t="shared" si="1"/>
        <v>28</v>
      </c>
      <c r="B31" s="67" t="s">
        <v>130</v>
      </c>
      <c r="C31" s="59" t="s">
        <v>128</v>
      </c>
      <c r="D31" s="60" t="s">
        <v>2</v>
      </c>
      <c r="E31" s="61" t="s">
        <v>23</v>
      </c>
      <c r="F31" s="60" t="s">
        <v>100</v>
      </c>
      <c r="G31" s="60" t="s">
        <v>18</v>
      </c>
      <c r="H31" s="60" t="s">
        <v>57</v>
      </c>
      <c r="I31" s="62">
        <v>500</v>
      </c>
      <c r="J31" s="63">
        <v>44859</v>
      </c>
      <c r="K31" s="63">
        <f t="shared" ref="K31:K37" si="6">J31+28</f>
        <v>44887</v>
      </c>
      <c r="L31" s="63">
        <f t="shared" ref="L31:L37" si="7">K31+21</f>
        <v>44908</v>
      </c>
      <c r="M31" s="63">
        <f t="shared" ref="M31:M37" si="8">L31+14</f>
        <v>44922</v>
      </c>
      <c r="N31" s="63">
        <f t="shared" ref="N31:N34" si="9">M31+7</f>
        <v>44929</v>
      </c>
      <c r="O31" s="63">
        <f t="shared" ref="O31:O34" si="10">N31+28</f>
        <v>44957</v>
      </c>
      <c r="P31" s="63"/>
      <c r="Q31" s="63">
        <f t="shared" ref="Q31:Q33" si="11">O31+121</f>
        <v>45078</v>
      </c>
    </row>
    <row r="32" spans="1:18" s="66" customFormat="1" ht="30" customHeight="1" x14ac:dyDescent="0.35">
      <c r="A32" s="57">
        <f t="shared" si="1"/>
        <v>29</v>
      </c>
      <c r="B32" s="67" t="s">
        <v>170</v>
      </c>
      <c r="C32" s="59" t="s">
        <v>128</v>
      </c>
      <c r="D32" s="60" t="s">
        <v>2</v>
      </c>
      <c r="E32" s="61" t="s">
        <v>23</v>
      </c>
      <c r="F32" s="60" t="s">
        <v>100</v>
      </c>
      <c r="G32" s="60" t="s">
        <v>18</v>
      </c>
      <c r="H32" s="60" t="s">
        <v>57</v>
      </c>
      <c r="I32" s="62">
        <v>500</v>
      </c>
      <c r="J32" s="63">
        <v>44880</v>
      </c>
      <c r="K32" s="63">
        <f t="shared" si="6"/>
        <v>44908</v>
      </c>
      <c r="L32" s="63">
        <f t="shared" si="7"/>
        <v>44929</v>
      </c>
      <c r="M32" s="63">
        <f t="shared" si="8"/>
        <v>44943</v>
      </c>
      <c r="N32" s="63">
        <f t="shared" si="9"/>
        <v>44950</v>
      </c>
      <c r="O32" s="63">
        <f t="shared" si="10"/>
        <v>44978</v>
      </c>
      <c r="P32" s="63"/>
      <c r="Q32" s="63">
        <f t="shared" si="11"/>
        <v>45099</v>
      </c>
    </row>
    <row r="33" spans="1:18" s="66" customFormat="1" ht="30" customHeight="1" x14ac:dyDescent="0.35">
      <c r="A33" s="57">
        <f t="shared" si="1"/>
        <v>30</v>
      </c>
      <c r="B33" s="67" t="s">
        <v>171</v>
      </c>
      <c r="C33" s="59" t="s">
        <v>128</v>
      </c>
      <c r="D33" s="60" t="s">
        <v>2</v>
      </c>
      <c r="E33" s="61" t="s">
        <v>23</v>
      </c>
      <c r="F33" s="60" t="s">
        <v>100</v>
      </c>
      <c r="G33" s="60" t="s">
        <v>18</v>
      </c>
      <c r="H33" s="60" t="s">
        <v>57</v>
      </c>
      <c r="I33" s="62">
        <v>500</v>
      </c>
      <c r="J33" s="63">
        <v>44885</v>
      </c>
      <c r="K33" s="63">
        <f t="shared" si="6"/>
        <v>44913</v>
      </c>
      <c r="L33" s="63">
        <f t="shared" si="7"/>
        <v>44934</v>
      </c>
      <c r="M33" s="63">
        <f t="shared" si="8"/>
        <v>44948</v>
      </c>
      <c r="N33" s="63">
        <f t="shared" si="9"/>
        <v>44955</v>
      </c>
      <c r="O33" s="63">
        <f t="shared" si="10"/>
        <v>44983</v>
      </c>
      <c r="P33" s="63"/>
      <c r="Q33" s="63">
        <f t="shared" si="11"/>
        <v>45104</v>
      </c>
    </row>
    <row r="34" spans="1:18" s="66" customFormat="1" ht="30" customHeight="1" x14ac:dyDescent="0.35">
      <c r="A34" s="57">
        <f t="shared" si="1"/>
        <v>31</v>
      </c>
      <c r="B34" s="67" t="s">
        <v>172</v>
      </c>
      <c r="C34" s="59" t="s">
        <v>128</v>
      </c>
      <c r="D34" s="60" t="s">
        <v>2</v>
      </c>
      <c r="E34" s="61" t="s">
        <v>23</v>
      </c>
      <c r="F34" s="60" t="s">
        <v>100</v>
      </c>
      <c r="G34" s="60" t="s">
        <v>18</v>
      </c>
      <c r="H34" s="60" t="s">
        <v>57</v>
      </c>
      <c r="I34" s="62">
        <v>500</v>
      </c>
      <c r="J34" s="63">
        <v>44895</v>
      </c>
      <c r="K34" s="63">
        <f t="shared" si="6"/>
        <v>44923</v>
      </c>
      <c r="L34" s="63">
        <f t="shared" si="7"/>
        <v>44944</v>
      </c>
      <c r="M34" s="63">
        <f t="shared" si="8"/>
        <v>44958</v>
      </c>
      <c r="N34" s="63">
        <f t="shared" si="9"/>
        <v>44965</v>
      </c>
      <c r="O34" s="63">
        <f t="shared" si="10"/>
        <v>44993</v>
      </c>
      <c r="P34" s="63"/>
      <c r="Q34" s="63">
        <f>O34+110</f>
        <v>45103</v>
      </c>
    </row>
    <row r="35" spans="1:18" s="68" customFormat="1" ht="30" customHeight="1" x14ac:dyDescent="0.35">
      <c r="A35" s="57">
        <f t="shared" si="1"/>
        <v>32</v>
      </c>
      <c r="B35" s="67" t="s">
        <v>173</v>
      </c>
      <c r="C35" s="59" t="s">
        <v>176</v>
      </c>
      <c r="D35" s="60" t="s">
        <v>101</v>
      </c>
      <c r="E35" s="61">
        <v>924</v>
      </c>
      <c r="F35" s="60" t="s">
        <v>124</v>
      </c>
      <c r="G35" s="60" t="s">
        <v>18</v>
      </c>
      <c r="H35" s="60" t="s">
        <v>57</v>
      </c>
      <c r="I35" s="62">
        <v>800</v>
      </c>
      <c r="J35" s="63">
        <v>44805</v>
      </c>
      <c r="K35" s="63">
        <f t="shared" si="6"/>
        <v>44833</v>
      </c>
      <c r="L35" s="63">
        <f t="shared" si="7"/>
        <v>44854</v>
      </c>
      <c r="M35" s="63">
        <f t="shared" si="8"/>
        <v>44868</v>
      </c>
      <c r="N35" s="63">
        <f t="shared" ref="N35" si="12">M35+7</f>
        <v>44875</v>
      </c>
      <c r="O35" s="63">
        <f t="shared" ref="O35" si="13">N35+28</f>
        <v>44903</v>
      </c>
      <c r="P35" s="63"/>
      <c r="Q35" s="63">
        <f>O35+180</f>
        <v>45083</v>
      </c>
    </row>
    <row r="36" spans="1:18" s="68" customFormat="1" ht="30" customHeight="1" x14ac:dyDescent="0.35">
      <c r="A36" s="57">
        <f t="shared" si="1"/>
        <v>33</v>
      </c>
      <c r="B36" s="67" t="s">
        <v>174</v>
      </c>
      <c r="C36" s="59" t="s">
        <v>177</v>
      </c>
      <c r="D36" s="60" t="s">
        <v>101</v>
      </c>
      <c r="E36" s="61">
        <v>305</v>
      </c>
      <c r="F36" s="60" t="s">
        <v>124</v>
      </c>
      <c r="G36" s="60" t="s">
        <v>18</v>
      </c>
      <c r="H36" s="60" t="s">
        <v>57</v>
      </c>
      <c r="I36" s="62">
        <v>300</v>
      </c>
      <c r="J36" s="63">
        <v>44824</v>
      </c>
      <c r="K36" s="63">
        <f t="shared" si="6"/>
        <v>44852</v>
      </c>
      <c r="L36" s="63">
        <f t="shared" si="7"/>
        <v>44873</v>
      </c>
      <c r="M36" s="63">
        <f t="shared" si="8"/>
        <v>44887</v>
      </c>
      <c r="N36" s="63">
        <f t="shared" ref="N36:N37" si="14">M36+7</f>
        <v>44894</v>
      </c>
      <c r="O36" s="63">
        <f t="shared" ref="O36:O37" si="15">N36+28</f>
        <v>44922</v>
      </c>
      <c r="P36" s="63"/>
      <c r="Q36" s="63">
        <f>O36+175</f>
        <v>45097</v>
      </c>
    </row>
    <row r="37" spans="1:18" s="38" customFormat="1" ht="30" customHeight="1" x14ac:dyDescent="0.35">
      <c r="A37" s="69">
        <f t="shared" si="1"/>
        <v>34</v>
      </c>
      <c r="B37" s="76" t="s">
        <v>175</v>
      </c>
      <c r="C37" s="75" t="s">
        <v>178</v>
      </c>
      <c r="D37" s="71" t="s">
        <v>101</v>
      </c>
      <c r="E37" s="72">
        <v>152</v>
      </c>
      <c r="F37" s="71" t="s">
        <v>124</v>
      </c>
      <c r="G37" s="71" t="s">
        <v>18</v>
      </c>
      <c r="H37" s="71" t="s">
        <v>57</v>
      </c>
      <c r="I37" s="73">
        <v>700</v>
      </c>
      <c r="J37" s="74">
        <v>44834</v>
      </c>
      <c r="K37" s="74">
        <f t="shared" si="6"/>
        <v>44862</v>
      </c>
      <c r="L37" s="74">
        <f t="shared" si="7"/>
        <v>44883</v>
      </c>
      <c r="M37" s="74">
        <f t="shared" si="8"/>
        <v>44897</v>
      </c>
      <c r="N37" s="74">
        <f t="shared" si="14"/>
        <v>44904</v>
      </c>
      <c r="O37" s="74">
        <f t="shared" si="15"/>
        <v>44932</v>
      </c>
      <c r="P37" s="74"/>
      <c r="Q37" s="74">
        <f>O37+175</f>
        <v>45107</v>
      </c>
    </row>
    <row r="38" spans="1:18" ht="30" customHeight="1" x14ac:dyDescent="0.35">
      <c r="A38" s="38"/>
      <c r="B38" s="195" t="s">
        <v>38</v>
      </c>
      <c r="C38" s="196"/>
      <c r="D38" s="196"/>
      <c r="E38" s="196"/>
      <c r="F38" s="196"/>
      <c r="G38" s="196"/>
      <c r="H38" s="197"/>
      <c r="I38" s="28">
        <f>SUM(I4:I37)</f>
        <v>12738.25</v>
      </c>
      <c r="J38" s="29"/>
      <c r="K38" s="29"/>
      <c r="L38" s="29"/>
      <c r="M38" s="29"/>
      <c r="N38" s="29"/>
      <c r="O38" s="29"/>
      <c r="P38" s="44"/>
      <c r="Q38" s="45"/>
    </row>
    <row r="41" spans="1:18" ht="26" x14ac:dyDescent="0.35">
      <c r="A41" s="56"/>
      <c r="B41" s="37" t="s">
        <v>197</v>
      </c>
      <c r="C41" s="33" t="s">
        <v>97</v>
      </c>
      <c r="D41" s="32" t="s">
        <v>76</v>
      </c>
      <c r="E41" s="34">
        <v>1500</v>
      </c>
      <c r="F41" s="32" t="s">
        <v>37</v>
      </c>
      <c r="G41" s="32" t="s">
        <v>44</v>
      </c>
      <c r="H41" s="32" t="s">
        <v>57</v>
      </c>
      <c r="I41" s="35">
        <v>5</v>
      </c>
      <c r="J41" s="36">
        <v>45026</v>
      </c>
      <c r="K41" s="36">
        <f>J41+10</f>
        <v>45036</v>
      </c>
      <c r="L41" s="36">
        <f>K41+0</f>
        <v>45036</v>
      </c>
      <c r="M41" s="36">
        <f t="shared" ref="M41" si="16">L41+7</f>
        <v>45043</v>
      </c>
      <c r="N41" s="36">
        <f t="shared" ref="N41" si="17">M41+7</f>
        <v>45050</v>
      </c>
      <c r="O41" s="35">
        <v>0</v>
      </c>
      <c r="P41" s="36"/>
      <c r="Q41" s="36">
        <f>N41+20</f>
        <v>45070</v>
      </c>
      <c r="R41" s="30" t="s">
        <v>198</v>
      </c>
    </row>
  </sheetData>
  <mergeCells count="14">
    <mergeCell ref="A2:A3"/>
    <mergeCell ref="A1:Q1"/>
    <mergeCell ref="B38:H38"/>
    <mergeCell ref="B2:B3"/>
    <mergeCell ref="C2:C3"/>
    <mergeCell ref="D2:D3"/>
    <mergeCell ref="E2:E3"/>
    <mergeCell ref="F2:F3"/>
    <mergeCell ref="G2:G3"/>
    <mergeCell ref="H2:H3"/>
    <mergeCell ref="I2:I3"/>
    <mergeCell ref="J2:O2"/>
    <mergeCell ref="P2:P3"/>
    <mergeCell ref="Q2:Q3"/>
  </mergeCells>
  <printOptions horizontalCentered="1"/>
  <pageMargins left="0.5" right="0.5" top="0.75" bottom="0.75" header="0.3" footer="0.3"/>
  <pageSetup paperSize="9" scale="57" orientation="landscape" r:id="rId1"/>
  <headerFooter>
    <oddFooter>Page &amp;P</oddFooter>
  </headerFooter>
  <rowBreaks count="1" manualBreakCount="1">
    <brk id="23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zoomScale="110" zoomScaleNormal="110" zoomScaleSheetLayoutView="80" workbookViewId="0">
      <pane ySplit="1" topLeftCell="A26" activePane="bottomLeft" state="frozen"/>
      <selection sqref="A1:Q1"/>
      <selection pane="bottomLeft" activeCell="C38" sqref="C38"/>
    </sheetView>
  </sheetViews>
  <sheetFormatPr defaultColWidth="9.1796875" defaultRowHeight="14.5" x14ac:dyDescent="0.35"/>
  <cols>
    <col min="1" max="1" width="8.7265625" style="30" customWidth="1"/>
    <col min="2" max="2" width="15.7265625" style="53" customWidth="1"/>
    <col min="3" max="3" width="60.7265625" style="41" customWidth="1"/>
    <col min="4" max="4" width="10.7265625" style="49" customWidth="1"/>
    <col min="5" max="5" width="10.7265625" style="50" customWidth="1"/>
    <col min="6" max="8" width="10.7265625" style="49" customWidth="1"/>
    <col min="9" max="15" width="10.7265625" style="51" customWidth="1"/>
    <col min="16" max="16" width="10.7265625" style="48" customWidth="1"/>
    <col min="17" max="17" width="10.7265625" style="52" customWidth="1"/>
    <col min="18" max="16384" width="9.1796875" style="30"/>
  </cols>
  <sheetData>
    <row r="1" spans="1:22" ht="100" customHeight="1" x14ac:dyDescent="0.35">
      <c r="A1" s="194" t="s">
        <v>205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22" ht="30" customHeight="1" x14ac:dyDescent="0.35">
      <c r="A2" s="193" t="s">
        <v>206</v>
      </c>
      <c r="B2" s="198" t="s">
        <v>204</v>
      </c>
      <c r="C2" s="198" t="s">
        <v>25</v>
      </c>
      <c r="D2" s="193" t="s">
        <v>1</v>
      </c>
      <c r="E2" s="193" t="s">
        <v>14</v>
      </c>
      <c r="F2" s="193" t="s">
        <v>106</v>
      </c>
      <c r="G2" s="193" t="s">
        <v>15</v>
      </c>
      <c r="H2" s="193" t="s">
        <v>0</v>
      </c>
      <c r="I2" s="200" t="s">
        <v>27</v>
      </c>
      <c r="J2" s="200" t="s">
        <v>26</v>
      </c>
      <c r="K2" s="200"/>
      <c r="L2" s="200"/>
      <c r="M2" s="200"/>
      <c r="N2" s="200"/>
      <c r="O2" s="200"/>
      <c r="P2" s="200"/>
      <c r="Q2" s="200" t="s">
        <v>122</v>
      </c>
      <c r="R2" s="40"/>
      <c r="S2" s="41"/>
      <c r="T2" s="42"/>
      <c r="U2" s="41"/>
      <c r="V2" s="41"/>
    </row>
    <row r="3" spans="1:22" s="40" customFormat="1" ht="30" customHeight="1" x14ac:dyDescent="0.35">
      <c r="A3" s="193"/>
      <c r="B3" s="198"/>
      <c r="C3" s="198"/>
      <c r="D3" s="193"/>
      <c r="E3" s="193"/>
      <c r="F3" s="193"/>
      <c r="G3" s="193"/>
      <c r="H3" s="193"/>
      <c r="I3" s="200"/>
      <c r="J3" s="43" t="s">
        <v>28</v>
      </c>
      <c r="K3" s="43" t="s">
        <v>111</v>
      </c>
      <c r="L3" s="54" t="s">
        <v>203</v>
      </c>
      <c r="M3" s="43" t="s">
        <v>116</v>
      </c>
      <c r="N3" s="43" t="s">
        <v>16</v>
      </c>
      <c r="O3" s="43" t="s">
        <v>139</v>
      </c>
      <c r="P3" s="43" t="s">
        <v>17</v>
      </c>
      <c r="Q3" s="200"/>
      <c r="S3" s="41"/>
      <c r="T3" s="42"/>
      <c r="U3" s="41"/>
      <c r="V3" s="41"/>
    </row>
    <row r="4" spans="1:22" s="40" customFormat="1" ht="30" customHeight="1" x14ac:dyDescent="0.35">
      <c r="A4" s="83">
        <f>'APP Goods 22-23'!A37+1</f>
        <v>35</v>
      </c>
      <c r="B4" s="70" t="s">
        <v>140</v>
      </c>
      <c r="C4" s="75" t="s">
        <v>69</v>
      </c>
      <c r="D4" s="71" t="s">
        <v>5</v>
      </c>
      <c r="E4" s="71">
        <v>12</v>
      </c>
      <c r="F4" s="71" t="s">
        <v>113</v>
      </c>
      <c r="G4" s="71" t="s">
        <v>18</v>
      </c>
      <c r="H4" s="71" t="s">
        <v>4</v>
      </c>
      <c r="I4" s="73">
        <v>102.94</v>
      </c>
      <c r="J4" s="74">
        <v>44479</v>
      </c>
      <c r="K4" s="74">
        <v>44493</v>
      </c>
      <c r="L4" s="74">
        <v>44501</v>
      </c>
      <c r="M4" s="74">
        <v>44503</v>
      </c>
      <c r="N4" s="74">
        <v>44514</v>
      </c>
      <c r="O4" s="74">
        <v>44515</v>
      </c>
      <c r="P4" s="74">
        <v>45291</v>
      </c>
      <c r="Q4" s="84"/>
      <c r="S4" s="41"/>
      <c r="T4" s="42"/>
      <c r="U4" s="41"/>
      <c r="V4" s="41"/>
    </row>
    <row r="5" spans="1:22" s="40" customFormat="1" ht="30" customHeight="1" x14ac:dyDescent="0.35">
      <c r="A5" s="69">
        <f>A4+1</f>
        <v>36</v>
      </c>
      <c r="B5" s="70" t="s">
        <v>141</v>
      </c>
      <c r="C5" s="75" t="s">
        <v>19</v>
      </c>
      <c r="D5" s="71" t="s">
        <v>5</v>
      </c>
      <c r="E5" s="71">
        <v>21</v>
      </c>
      <c r="F5" s="71" t="s">
        <v>113</v>
      </c>
      <c r="G5" s="71" t="s">
        <v>18</v>
      </c>
      <c r="H5" s="71" t="s">
        <v>4</v>
      </c>
      <c r="I5" s="73">
        <v>69.989999999999995</v>
      </c>
      <c r="J5" s="74">
        <v>44636</v>
      </c>
      <c r="K5" s="74">
        <v>44648</v>
      </c>
      <c r="L5" s="74">
        <v>44662</v>
      </c>
      <c r="M5" s="74">
        <v>44675</v>
      </c>
      <c r="N5" s="74">
        <v>44676</v>
      </c>
      <c r="O5" s="74">
        <v>44676</v>
      </c>
      <c r="P5" s="74">
        <v>45291</v>
      </c>
      <c r="Q5" s="84"/>
      <c r="S5" s="41"/>
      <c r="T5" s="42"/>
      <c r="U5" s="41"/>
      <c r="V5" s="41"/>
    </row>
    <row r="6" spans="1:22" s="40" customFormat="1" ht="30" customHeight="1" x14ac:dyDescent="0.35">
      <c r="A6" s="69">
        <f t="shared" ref="A6:A38" si="0">A5+1</f>
        <v>37</v>
      </c>
      <c r="B6" s="70" t="s">
        <v>142</v>
      </c>
      <c r="C6" s="75" t="s">
        <v>20</v>
      </c>
      <c r="D6" s="71" t="s">
        <v>5</v>
      </c>
      <c r="E6" s="71">
        <v>17</v>
      </c>
      <c r="F6" s="71" t="s">
        <v>143</v>
      </c>
      <c r="G6" s="71" t="s">
        <v>18</v>
      </c>
      <c r="H6" s="71" t="s">
        <v>4</v>
      </c>
      <c r="I6" s="73">
        <v>49.44</v>
      </c>
      <c r="J6" s="74">
        <v>44537</v>
      </c>
      <c r="K6" s="74">
        <v>44542</v>
      </c>
      <c r="L6" s="74">
        <v>44553</v>
      </c>
      <c r="M6" s="74">
        <v>44556</v>
      </c>
      <c r="N6" s="74">
        <v>44556</v>
      </c>
      <c r="O6" s="74">
        <v>44556</v>
      </c>
      <c r="P6" s="74">
        <v>45071</v>
      </c>
      <c r="Q6" s="84"/>
      <c r="S6" s="41"/>
      <c r="T6" s="42"/>
      <c r="U6" s="41"/>
      <c r="V6" s="41"/>
    </row>
    <row r="7" spans="1:22" s="40" customFormat="1" ht="30" customHeight="1" x14ac:dyDescent="0.35">
      <c r="A7" s="69">
        <f t="shared" si="0"/>
        <v>38</v>
      </c>
      <c r="B7" s="70" t="s">
        <v>144</v>
      </c>
      <c r="C7" s="75" t="s">
        <v>67</v>
      </c>
      <c r="D7" s="71" t="s">
        <v>5</v>
      </c>
      <c r="E7" s="71">
        <v>18</v>
      </c>
      <c r="F7" s="71" t="s">
        <v>113</v>
      </c>
      <c r="G7" s="71" t="s">
        <v>18</v>
      </c>
      <c r="H7" s="71" t="s">
        <v>4</v>
      </c>
      <c r="I7" s="73">
        <v>87.46</v>
      </c>
      <c r="J7" s="74">
        <v>44648</v>
      </c>
      <c r="K7" s="74">
        <v>44650</v>
      </c>
      <c r="L7" s="74">
        <v>44650</v>
      </c>
      <c r="M7" s="74">
        <v>44671</v>
      </c>
      <c r="N7" s="74">
        <v>44743</v>
      </c>
      <c r="O7" s="74">
        <v>44743</v>
      </c>
      <c r="P7" s="74">
        <v>45291</v>
      </c>
      <c r="Q7" s="84"/>
      <c r="S7" s="41"/>
      <c r="T7" s="42"/>
      <c r="U7" s="41"/>
      <c r="V7" s="41"/>
    </row>
    <row r="8" spans="1:22" s="40" customFormat="1" ht="30" customHeight="1" x14ac:dyDescent="0.35">
      <c r="A8" s="69">
        <f t="shared" si="0"/>
        <v>39</v>
      </c>
      <c r="B8" s="70" t="s">
        <v>104</v>
      </c>
      <c r="C8" s="75" t="s">
        <v>68</v>
      </c>
      <c r="D8" s="71" t="s">
        <v>5</v>
      </c>
      <c r="E8" s="71">
        <v>29</v>
      </c>
      <c r="F8" s="71" t="s">
        <v>113</v>
      </c>
      <c r="G8" s="71" t="s">
        <v>18</v>
      </c>
      <c r="H8" s="71" t="s">
        <v>4</v>
      </c>
      <c r="I8" s="73">
        <f>81.8</f>
        <v>81.8</v>
      </c>
      <c r="J8" s="74">
        <v>44378</v>
      </c>
      <c r="K8" s="74">
        <v>44382</v>
      </c>
      <c r="L8" s="74">
        <v>44392</v>
      </c>
      <c r="M8" s="74">
        <v>44395</v>
      </c>
      <c r="N8" s="74">
        <v>44404</v>
      </c>
      <c r="O8" s="74">
        <v>44409</v>
      </c>
      <c r="P8" s="74">
        <v>45291</v>
      </c>
      <c r="Q8" s="84"/>
      <c r="S8" s="41"/>
      <c r="T8" s="42"/>
      <c r="U8" s="41"/>
      <c r="V8" s="41"/>
    </row>
    <row r="9" spans="1:22" s="40" customFormat="1" ht="30" customHeight="1" x14ac:dyDescent="0.35">
      <c r="A9" s="69">
        <f t="shared" si="0"/>
        <v>40</v>
      </c>
      <c r="B9" s="70" t="s">
        <v>145</v>
      </c>
      <c r="C9" s="75" t="s">
        <v>29</v>
      </c>
      <c r="D9" s="71" t="s">
        <v>5</v>
      </c>
      <c r="E9" s="71">
        <v>24</v>
      </c>
      <c r="F9" s="71" t="s">
        <v>113</v>
      </c>
      <c r="G9" s="71" t="s">
        <v>18</v>
      </c>
      <c r="H9" s="71" t="s">
        <v>4</v>
      </c>
      <c r="I9" s="73">
        <v>115.52</v>
      </c>
      <c r="J9" s="74">
        <v>44405</v>
      </c>
      <c r="K9" s="74">
        <v>44416</v>
      </c>
      <c r="L9" s="74">
        <v>44427</v>
      </c>
      <c r="M9" s="74">
        <v>44454</v>
      </c>
      <c r="N9" s="74">
        <v>44501</v>
      </c>
      <c r="O9" s="74">
        <v>44501</v>
      </c>
      <c r="P9" s="74">
        <v>45230</v>
      </c>
      <c r="Q9" s="84"/>
      <c r="S9" s="41"/>
      <c r="T9" s="42"/>
      <c r="U9" s="41"/>
      <c r="V9" s="41"/>
    </row>
    <row r="10" spans="1:22" s="79" customFormat="1" ht="30" customHeight="1" x14ac:dyDescent="0.35">
      <c r="A10" s="57">
        <f t="shared" si="0"/>
        <v>41</v>
      </c>
      <c r="B10" s="58" t="s">
        <v>146</v>
      </c>
      <c r="C10" s="59" t="s">
        <v>65</v>
      </c>
      <c r="D10" s="60" t="s">
        <v>5</v>
      </c>
      <c r="E10" s="60">
        <v>23</v>
      </c>
      <c r="F10" s="60" t="s">
        <v>143</v>
      </c>
      <c r="G10" s="60" t="s">
        <v>18</v>
      </c>
      <c r="H10" s="60" t="s">
        <v>4</v>
      </c>
      <c r="I10" s="62">
        <v>55.7</v>
      </c>
      <c r="J10" s="63">
        <v>44572</v>
      </c>
      <c r="K10" s="63">
        <v>44584</v>
      </c>
      <c r="L10" s="63">
        <v>44584</v>
      </c>
      <c r="M10" s="63">
        <f>L10+7</f>
        <v>44591</v>
      </c>
      <c r="N10" s="63">
        <v>44599</v>
      </c>
      <c r="O10" s="63">
        <v>44599</v>
      </c>
      <c r="P10" s="63">
        <v>45291</v>
      </c>
      <c r="Q10" s="78"/>
      <c r="S10" s="80"/>
      <c r="T10" s="81"/>
      <c r="U10" s="80"/>
      <c r="V10" s="80"/>
    </row>
    <row r="11" spans="1:22" s="40" customFormat="1" ht="30" customHeight="1" x14ac:dyDescent="0.35">
      <c r="A11" s="69">
        <f t="shared" si="0"/>
        <v>42</v>
      </c>
      <c r="B11" s="70" t="s">
        <v>105</v>
      </c>
      <c r="C11" s="75" t="s">
        <v>30</v>
      </c>
      <c r="D11" s="71" t="s">
        <v>5</v>
      </c>
      <c r="E11" s="71">
        <v>24</v>
      </c>
      <c r="F11" s="71" t="s">
        <v>113</v>
      </c>
      <c r="G11" s="71" t="s">
        <v>18</v>
      </c>
      <c r="H11" s="71" t="s">
        <v>4</v>
      </c>
      <c r="I11" s="73">
        <v>79.27</v>
      </c>
      <c r="J11" s="74">
        <v>44237</v>
      </c>
      <c r="K11" s="74">
        <v>44244</v>
      </c>
      <c r="L11" s="74">
        <v>44256</v>
      </c>
      <c r="M11" s="74">
        <v>44262</v>
      </c>
      <c r="N11" s="74">
        <v>44274</v>
      </c>
      <c r="O11" s="74">
        <v>44274</v>
      </c>
      <c r="P11" s="74">
        <v>45003</v>
      </c>
      <c r="Q11" s="84"/>
      <c r="S11" s="41"/>
      <c r="T11" s="42"/>
      <c r="U11" s="41"/>
      <c r="V11" s="41"/>
    </row>
    <row r="12" spans="1:22" s="40" customFormat="1" ht="30" customHeight="1" x14ac:dyDescent="0.35">
      <c r="A12" s="69">
        <f t="shared" si="0"/>
        <v>43</v>
      </c>
      <c r="B12" s="70" t="s">
        <v>195</v>
      </c>
      <c r="C12" s="75" t="s">
        <v>30</v>
      </c>
      <c r="D12" s="71" t="s">
        <v>5</v>
      </c>
      <c r="E12" s="71">
        <v>10</v>
      </c>
      <c r="F12" s="71" t="s">
        <v>113</v>
      </c>
      <c r="G12" s="71" t="s">
        <v>18</v>
      </c>
      <c r="H12" s="71" t="s">
        <v>4</v>
      </c>
      <c r="I12" s="73">
        <v>34</v>
      </c>
      <c r="J12" s="74">
        <v>44967</v>
      </c>
      <c r="K12" s="74">
        <v>44974</v>
      </c>
      <c r="L12" s="74">
        <v>44986</v>
      </c>
      <c r="M12" s="74">
        <v>44992</v>
      </c>
      <c r="N12" s="74">
        <v>45004</v>
      </c>
      <c r="O12" s="74">
        <v>45004</v>
      </c>
      <c r="P12" s="74">
        <v>45291</v>
      </c>
      <c r="Q12" s="84"/>
      <c r="S12" s="41"/>
      <c r="T12" s="42"/>
      <c r="U12" s="41"/>
      <c r="V12" s="41"/>
    </row>
    <row r="13" spans="1:22" s="40" customFormat="1" ht="30" customHeight="1" x14ac:dyDescent="0.35">
      <c r="A13" s="69">
        <f t="shared" si="0"/>
        <v>44</v>
      </c>
      <c r="B13" s="70" t="s">
        <v>147</v>
      </c>
      <c r="C13" s="75" t="s">
        <v>21</v>
      </c>
      <c r="D13" s="71" t="s">
        <v>5</v>
      </c>
      <c r="E13" s="71">
        <v>23</v>
      </c>
      <c r="F13" s="71" t="s">
        <v>112</v>
      </c>
      <c r="G13" s="71" t="s">
        <v>18</v>
      </c>
      <c r="H13" s="71" t="s">
        <v>4</v>
      </c>
      <c r="I13" s="73">
        <v>74.89</v>
      </c>
      <c r="J13" s="74">
        <v>44509</v>
      </c>
      <c r="K13" s="74">
        <v>44580</v>
      </c>
      <c r="L13" s="74">
        <v>44584</v>
      </c>
      <c r="M13" s="74">
        <v>44586</v>
      </c>
      <c r="N13" s="74">
        <v>44587</v>
      </c>
      <c r="O13" s="74">
        <v>44587</v>
      </c>
      <c r="P13" s="74">
        <v>45285</v>
      </c>
      <c r="Q13" s="84"/>
      <c r="S13" s="41"/>
      <c r="T13" s="42"/>
      <c r="U13" s="41"/>
      <c r="V13" s="41"/>
    </row>
    <row r="14" spans="1:22" s="40" customFormat="1" ht="30" customHeight="1" x14ac:dyDescent="0.35">
      <c r="A14" s="69">
        <f t="shared" si="0"/>
        <v>45</v>
      </c>
      <c r="B14" s="70" t="s">
        <v>148</v>
      </c>
      <c r="C14" s="75" t="s">
        <v>22</v>
      </c>
      <c r="D14" s="71" t="s">
        <v>5</v>
      </c>
      <c r="E14" s="71">
        <v>22</v>
      </c>
      <c r="F14" s="71" t="s">
        <v>112</v>
      </c>
      <c r="G14" s="71" t="s">
        <v>18</v>
      </c>
      <c r="H14" s="71" t="s">
        <v>4</v>
      </c>
      <c r="I14" s="73">
        <v>69.25</v>
      </c>
      <c r="J14" s="74">
        <v>44509</v>
      </c>
      <c r="K14" s="74">
        <v>44558</v>
      </c>
      <c r="L14" s="74">
        <v>44619</v>
      </c>
      <c r="M14" s="74">
        <v>44620</v>
      </c>
      <c r="N14" s="74">
        <v>44622</v>
      </c>
      <c r="O14" s="74">
        <v>44622</v>
      </c>
      <c r="P14" s="74">
        <v>45291</v>
      </c>
      <c r="Q14" s="84"/>
      <c r="S14" s="41"/>
      <c r="T14" s="42"/>
      <c r="U14" s="41"/>
      <c r="V14" s="41"/>
    </row>
    <row r="15" spans="1:22" s="40" customFormat="1" ht="30" customHeight="1" x14ac:dyDescent="0.35">
      <c r="A15" s="69">
        <f t="shared" si="0"/>
        <v>46</v>
      </c>
      <c r="B15" s="70" t="s">
        <v>149</v>
      </c>
      <c r="C15" s="75" t="s">
        <v>31</v>
      </c>
      <c r="D15" s="71" t="s">
        <v>5</v>
      </c>
      <c r="E15" s="71">
        <v>26</v>
      </c>
      <c r="F15" s="71" t="s">
        <v>113</v>
      </c>
      <c r="G15" s="71" t="s">
        <v>18</v>
      </c>
      <c r="H15" s="71" t="s">
        <v>4</v>
      </c>
      <c r="I15" s="73">
        <v>70.56</v>
      </c>
      <c r="J15" s="74">
        <v>44460</v>
      </c>
      <c r="K15" s="74">
        <v>44476</v>
      </c>
      <c r="L15" s="74">
        <v>44486</v>
      </c>
      <c r="M15" s="74">
        <v>44490</v>
      </c>
      <c r="N15" s="74">
        <v>44493</v>
      </c>
      <c r="O15" s="74">
        <f>N15</f>
        <v>44493</v>
      </c>
      <c r="P15" s="74">
        <v>45283</v>
      </c>
      <c r="Q15" s="84"/>
      <c r="S15" s="41"/>
      <c r="T15" s="42"/>
      <c r="U15" s="41"/>
      <c r="V15" s="41"/>
    </row>
    <row r="16" spans="1:22" s="40" customFormat="1" ht="30" customHeight="1" x14ac:dyDescent="0.35">
      <c r="A16" s="69">
        <f t="shared" si="0"/>
        <v>47</v>
      </c>
      <c r="B16" s="70" t="s">
        <v>6</v>
      </c>
      <c r="C16" s="75" t="s">
        <v>64</v>
      </c>
      <c r="D16" s="71" t="s">
        <v>5</v>
      </c>
      <c r="E16" s="71">
        <v>6</v>
      </c>
      <c r="F16" s="71" t="s">
        <v>150</v>
      </c>
      <c r="G16" s="71" t="s">
        <v>18</v>
      </c>
      <c r="H16" s="71" t="s">
        <v>4</v>
      </c>
      <c r="I16" s="73">
        <v>13.98</v>
      </c>
      <c r="J16" s="74">
        <v>44528</v>
      </c>
      <c r="K16" s="74">
        <v>44542</v>
      </c>
      <c r="L16" s="74">
        <v>44542</v>
      </c>
      <c r="M16" s="74">
        <v>44565</v>
      </c>
      <c r="N16" s="74">
        <v>44567</v>
      </c>
      <c r="O16" s="74">
        <v>44570</v>
      </c>
      <c r="P16" s="74">
        <v>44750</v>
      </c>
      <c r="Q16" s="84"/>
      <c r="S16" s="41"/>
      <c r="T16" s="42"/>
      <c r="U16" s="41"/>
      <c r="V16" s="41"/>
    </row>
    <row r="17" spans="1:22" s="40" customFormat="1" ht="30" customHeight="1" x14ac:dyDescent="0.35">
      <c r="A17" s="69">
        <f t="shared" si="0"/>
        <v>48</v>
      </c>
      <c r="B17" s="70" t="s">
        <v>114</v>
      </c>
      <c r="C17" s="75" t="s">
        <v>75</v>
      </c>
      <c r="D17" s="71" t="s">
        <v>5</v>
      </c>
      <c r="E17" s="71">
        <v>31</v>
      </c>
      <c r="F17" s="71" t="s">
        <v>113</v>
      </c>
      <c r="G17" s="71" t="s">
        <v>18</v>
      </c>
      <c r="H17" s="71" t="s">
        <v>4</v>
      </c>
      <c r="I17" s="73">
        <v>68.77</v>
      </c>
      <c r="J17" s="74">
        <v>44318</v>
      </c>
      <c r="K17" s="74">
        <v>44325</v>
      </c>
      <c r="L17" s="74">
        <v>44335</v>
      </c>
      <c r="M17" s="74">
        <v>44339</v>
      </c>
      <c r="N17" s="74">
        <v>44343</v>
      </c>
      <c r="O17" s="74">
        <v>44348</v>
      </c>
      <c r="P17" s="74">
        <v>45291</v>
      </c>
      <c r="Q17" s="84"/>
      <c r="S17" s="41"/>
      <c r="T17" s="42"/>
      <c r="U17" s="41"/>
      <c r="V17" s="41"/>
    </row>
    <row r="18" spans="1:22" s="40" customFormat="1" ht="30" customHeight="1" x14ac:dyDescent="0.35">
      <c r="A18" s="69">
        <f t="shared" si="0"/>
        <v>49</v>
      </c>
      <c r="B18" s="70" t="s">
        <v>71</v>
      </c>
      <c r="C18" s="75" t="s">
        <v>99</v>
      </c>
      <c r="D18" s="71" t="s">
        <v>5</v>
      </c>
      <c r="E18" s="71">
        <v>21</v>
      </c>
      <c r="F18" s="71" t="s">
        <v>112</v>
      </c>
      <c r="G18" s="71" t="s">
        <v>18</v>
      </c>
      <c r="H18" s="71" t="s">
        <v>4</v>
      </c>
      <c r="I18" s="73">
        <v>48.79</v>
      </c>
      <c r="J18" s="74">
        <v>43868</v>
      </c>
      <c r="K18" s="74">
        <v>44629</v>
      </c>
      <c r="L18" s="74">
        <v>44633</v>
      </c>
      <c r="M18" s="74">
        <v>44636</v>
      </c>
      <c r="N18" s="74">
        <v>44641</v>
      </c>
      <c r="O18" s="74">
        <f>N18</f>
        <v>44641</v>
      </c>
      <c r="P18" s="74">
        <v>45280</v>
      </c>
      <c r="Q18" s="84"/>
      <c r="S18" s="41"/>
      <c r="T18" s="42"/>
      <c r="U18" s="41"/>
      <c r="V18" s="41"/>
    </row>
    <row r="19" spans="1:22" s="40" customFormat="1" ht="30" customHeight="1" x14ac:dyDescent="0.35">
      <c r="A19" s="69">
        <f t="shared" si="0"/>
        <v>50</v>
      </c>
      <c r="B19" s="70" t="s">
        <v>72</v>
      </c>
      <c r="C19" s="75" t="s">
        <v>151</v>
      </c>
      <c r="D19" s="71" t="s">
        <v>5</v>
      </c>
      <c r="E19" s="71">
        <v>27</v>
      </c>
      <c r="F19" s="71" t="s">
        <v>113</v>
      </c>
      <c r="G19" s="71" t="s">
        <v>18</v>
      </c>
      <c r="H19" s="71" t="s">
        <v>4</v>
      </c>
      <c r="I19" s="73">
        <v>73.13</v>
      </c>
      <c r="J19" s="74">
        <v>44453</v>
      </c>
      <c r="K19" s="74">
        <v>44461</v>
      </c>
      <c r="L19" s="74">
        <v>44469</v>
      </c>
      <c r="M19" s="74">
        <v>44474</v>
      </c>
      <c r="N19" s="74">
        <v>44475</v>
      </c>
      <c r="O19" s="74">
        <f>N19</f>
        <v>44475</v>
      </c>
      <c r="P19" s="74">
        <v>45291</v>
      </c>
      <c r="Q19" s="84"/>
      <c r="S19" s="41"/>
      <c r="T19" s="42"/>
      <c r="U19" s="41"/>
      <c r="V19" s="41"/>
    </row>
    <row r="20" spans="1:22" s="40" customFormat="1" ht="30" customHeight="1" x14ac:dyDescent="0.35">
      <c r="A20" s="69">
        <f t="shared" si="0"/>
        <v>51</v>
      </c>
      <c r="B20" s="70" t="s">
        <v>73</v>
      </c>
      <c r="C20" s="75" t="s">
        <v>74</v>
      </c>
      <c r="D20" s="71" t="s">
        <v>5</v>
      </c>
      <c r="E20" s="71" t="s">
        <v>152</v>
      </c>
      <c r="F20" s="71" t="s">
        <v>113</v>
      </c>
      <c r="G20" s="71" t="s">
        <v>18</v>
      </c>
      <c r="H20" s="71" t="s">
        <v>4</v>
      </c>
      <c r="I20" s="73">
        <v>48.84</v>
      </c>
      <c r="J20" s="74">
        <v>44524</v>
      </c>
      <c r="K20" s="74">
        <v>44553</v>
      </c>
      <c r="L20" s="74">
        <v>44588</v>
      </c>
      <c r="M20" s="74">
        <v>44592</v>
      </c>
      <c r="N20" s="74">
        <v>44599</v>
      </c>
      <c r="O20" s="74">
        <f>N20</f>
        <v>44599</v>
      </c>
      <c r="P20" s="74">
        <v>45291</v>
      </c>
      <c r="Q20" s="84"/>
      <c r="S20" s="41"/>
      <c r="T20" s="42"/>
      <c r="U20" s="41"/>
      <c r="V20" s="41"/>
    </row>
    <row r="21" spans="1:22" s="40" customFormat="1" ht="30" customHeight="1" x14ac:dyDescent="0.35">
      <c r="A21" s="69">
        <f t="shared" si="0"/>
        <v>52</v>
      </c>
      <c r="B21" s="70" t="s">
        <v>8</v>
      </c>
      <c r="C21" s="75" t="s">
        <v>108</v>
      </c>
      <c r="D21" s="71" t="s">
        <v>2</v>
      </c>
      <c r="E21" s="71" t="s">
        <v>3</v>
      </c>
      <c r="F21" s="85" t="s">
        <v>153</v>
      </c>
      <c r="G21" s="71" t="s">
        <v>18</v>
      </c>
      <c r="H21" s="71" t="s">
        <v>4</v>
      </c>
      <c r="I21" s="73">
        <v>66.81</v>
      </c>
      <c r="J21" s="74">
        <v>44565</v>
      </c>
      <c r="K21" s="74">
        <v>44602</v>
      </c>
      <c r="L21" s="74">
        <v>44609</v>
      </c>
      <c r="M21" s="74">
        <v>44615</v>
      </c>
      <c r="N21" s="74">
        <v>44616</v>
      </c>
      <c r="O21" s="74">
        <v>44621</v>
      </c>
      <c r="P21" s="74">
        <v>44804</v>
      </c>
      <c r="Q21" s="84"/>
      <c r="S21" s="41"/>
      <c r="T21" s="42"/>
      <c r="U21" s="41"/>
      <c r="V21" s="41"/>
    </row>
    <row r="22" spans="1:22" ht="30" customHeight="1" x14ac:dyDescent="0.35">
      <c r="A22" s="69">
        <f t="shared" si="0"/>
        <v>53</v>
      </c>
      <c r="B22" s="70" t="s">
        <v>9</v>
      </c>
      <c r="C22" s="75" t="s">
        <v>56</v>
      </c>
      <c r="D22" s="71" t="s">
        <v>2</v>
      </c>
      <c r="E22" s="71" t="s">
        <v>3</v>
      </c>
      <c r="F22" s="85" t="s">
        <v>153</v>
      </c>
      <c r="G22" s="71" t="s">
        <v>18</v>
      </c>
      <c r="H22" s="71" t="s">
        <v>4</v>
      </c>
      <c r="I22" s="73">
        <v>24.54</v>
      </c>
      <c r="J22" s="74">
        <v>44322</v>
      </c>
      <c r="K22" s="74">
        <v>44362</v>
      </c>
      <c r="L22" s="74">
        <v>44416</v>
      </c>
      <c r="M22" s="74">
        <v>44424</v>
      </c>
      <c r="N22" s="74">
        <v>44440</v>
      </c>
      <c r="O22" s="74">
        <f>N22</f>
        <v>44440</v>
      </c>
      <c r="P22" s="74">
        <v>45230</v>
      </c>
      <c r="Q22" s="84"/>
      <c r="R22" s="40"/>
      <c r="S22" s="41"/>
      <c r="T22" s="42"/>
      <c r="U22" s="41"/>
      <c r="V22" s="41"/>
    </row>
    <row r="23" spans="1:22" s="40" customFormat="1" ht="30" customHeight="1" x14ac:dyDescent="0.35">
      <c r="A23" s="69">
        <f t="shared" si="0"/>
        <v>54</v>
      </c>
      <c r="B23" s="70" t="s">
        <v>90</v>
      </c>
      <c r="C23" s="75" t="s">
        <v>107</v>
      </c>
      <c r="D23" s="71" t="s">
        <v>2</v>
      </c>
      <c r="E23" s="71" t="s">
        <v>3</v>
      </c>
      <c r="F23" s="71" t="s">
        <v>103</v>
      </c>
      <c r="G23" s="71" t="s">
        <v>18</v>
      </c>
      <c r="H23" s="71" t="s">
        <v>4</v>
      </c>
      <c r="I23" s="73">
        <v>24.22</v>
      </c>
      <c r="J23" s="74">
        <v>44292</v>
      </c>
      <c r="K23" s="74">
        <v>44362</v>
      </c>
      <c r="L23" s="74">
        <v>44538</v>
      </c>
      <c r="M23" s="74">
        <v>44539</v>
      </c>
      <c r="N23" s="74">
        <v>44543</v>
      </c>
      <c r="O23" s="74">
        <v>44197</v>
      </c>
      <c r="P23" s="74">
        <v>44721</v>
      </c>
      <c r="Q23" s="84"/>
      <c r="S23" s="41"/>
      <c r="T23" s="42"/>
      <c r="U23" s="41"/>
      <c r="V23" s="41"/>
    </row>
    <row r="24" spans="1:22" s="79" customFormat="1" ht="45" customHeight="1" x14ac:dyDescent="0.35">
      <c r="A24" s="57">
        <f t="shared" si="0"/>
        <v>55</v>
      </c>
      <c r="B24" s="58" t="s">
        <v>154</v>
      </c>
      <c r="C24" s="59" t="s">
        <v>155</v>
      </c>
      <c r="D24" s="60" t="s">
        <v>2</v>
      </c>
      <c r="E24" s="60" t="s">
        <v>3</v>
      </c>
      <c r="F24" s="60" t="s">
        <v>103</v>
      </c>
      <c r="G24" s="60" t="s">
        <v>18</v>
      </c>
      <c r="H24" s="60" t="s">
        <v>57</v>
      </c>
      <c r="I24" s="62">
        <v>600</v>
      </c>
      <c r="J24" s="63">
        <v>44627</v>
      </c>
      <c r="K24" s="63">
        <v>44747</v>
      </c>
      <c r="L24" s="63">
        <f>K24+60</f>
        <v>44807</v>
      </c>
      <c r="M24" s="63">
        <f t="shared" ref="M24:N25" si="1">L24+7</f>
        <v>44814</v>
      </c>
      <c r="N24" s="63">
        <f t="shared" si="1"/>
        <v>44821</v>
      </c>
      <c r="O24" s="63">
        <f>N24+3</f>
        <v>44824</v>
      </c>
      <c r="P24" s="63">
        <v>45291</v>
      </c>
      <c r="Q24" s="78"/>
      <c r="S24" s="80"/>
      <c r="T24" s="81"/>
      <c r="U24" s="80"/>
      <c r="V24" s="80"/>
    </row>
    <row r="25" spans="1:22" s="40" customFormat="1" ht="30" customHeight="1" x14ac:dyDescent="0.35">
      <c r="A25" s="69">
        <f t="shared" si="0"/>
        <v>56</v>
      </c>
      <c r="B25" s="70" t="s">
        <v>156</v>
      </c>
      <c r="C25" s="75" t="s">
        <v>157</v>
      </c>
      <c r="D25" s="71" t="s">
        <v>2</v>
      </c>
      <c r="E25" s="71" t="s">
        <v>3</v>
      </c>
      <c r="F25" s="71" t="s">
        <v>103</v>
      </c>
      <c r="G25" s="71" t="s">
        <v>18</v>
      </c>
      <c r="H25" s="71" t="s">
        <v>57</v>
      </c>
      <c r="I25" s="73">
        <v>100</v>
      </c>
      <c r="J25" s="74">
        <v>44479</v>
      </c>
      <c r="K25" s="74">
        <v>44619</v>
      </c>
      <c r="L25" s="74">
        <v>44623</v>
      </c>
      <c r="M25" s="74">
        <v>44788</v>
      </c>
      <c r="N25" s="74">
        <f t="shared" si="1"/>
        <v>44795</v>
      </c>
      <c r="O25" s="74">
        <v>44805</v>
      </c>
      <c r="P25" s="74">
        <f>O25+365</f>
        <v>45170</v>
      </c>
      <c r="Q25" s="84"/>
      <c r="S25" s="41"/>
      <c r="T25" s="42"/>
      <c r="U25" s="41"/>
      <c r="V25" s="41"/>
    </row>
    <row r="26" spans="1:22" s="40" customFormat="1" ht="30" customHeight="1" x14ac:dyDescent="0.35">
      <c r="A26" s="69">
        <f t="shared" si="0"/>
        <v>57</v>
      </c>
      <c r="B26" s="86" t="s">
        <v>158</v>
      </c>
      <c r="C26" s="87" t="s">
        <v>159</v>
      </c>
      <c r="D26" s="88" t="s">
        <v>2</v>
      </c>
      <c r="E26" s="88" t="s">
        <v>3</v>
      </c>
      <c r="F26" s="88" t="s">
        <v>103</v>
      </c>
      <c r="G26" s="88" t="s">
        <v>18</v>
      </c>
      <c r="H26" s="88" t="s">
        <v>57</v>
      </c>
      <c r="I26" s="89">
        <v>300</v>
      </c>
      <c r="J26" s="90">
        <v>44628</v>
      </c>
      <c r="K26" s="90">
        <v>44725</v>
      </c>
      <c r="L26" s="90">
        <v>44804</v>
      </c>
      <c r="M26" s="90">
        <f>L26+7</f>
        <v>44811</v>
      </c>
      <c r="N26" s="90">
        <f>M26+7</f>
        <v>44818</v>
      </c>
      <c r="O26" s="90">
        <v>44818</v>
      </c>
      <c r="P26" s="90">
        <v>45291</v>
      </c>
      <c r="Q26" s="84"/>
      <c r="S26" s="41"/>
      <c r="T26" s="42"/>
      <c r="U26" s="41"/>
      <c r="V26" s="41"/>
    </row>
    <row r="27" spans="1:22" s="79" customFormat="1" ht="30" customHeight="1" x14ac:dyDescent="0.35">
      <c r="A27" s="57">
        <f t="shared" si="0"/>
        <v>58</v>
      </c>
      <c r="B27" s="58" t="s">
        <v>160</v>
      </c>
      <c r="C27" s="59" t="s">
        <v>161</v>
      </c>
      <c r="D27" s="60" t="s">
        <v>2</v>
      </c>
      <c r="E27" s="60" t="s">
        <v>3</v>
      </c>
      <c r="F27" s="82" t="s">
        <v>153</v>
      </c>
      <c r="G27" s="60" t="s">
        <v>18</v>
      </c>
      <c r="H27" s="60" t="s">
        <v>57</v>
      </c>
      <c r="I27" s="62">
        <v>700</v>
      </c>
      <c r="J27" s="63">
        <v>44788</v>
      </c>
      <c r="K27" s="63">
        <f>J27+28</f>
        <v>44816</v>
      </c>
      <c r="L27" s="63">
        <f>K27+21</f>
        <v>44837</v>
      </c>
      <c r="M27" s="63">
        <f>L27+7</f>
        <v>44844</v>
      </c>
      <c r="N27" s="63">
        <f>M27+7</f>
        <v>44851</v>
      </c>
      <c r="O27" s="63">
        <f>N27+28</f>
        <v>44879</v>
      </c>
      <c r="P27" s="63">
        <f>O27+180</f>
        <v>45059</v>
      </c>
      <c r="Q27" s="78"/>
      <c r="S27" s="80"/>
      <c r="T27" s="81"/>
      <c r="U27" s="80"/>
      <c r="V27" s="80"/>
    </row>
    <row r="28" spans="1:22" s="79" customFormat="1" ht="30" customHeight="1" x14ac:dyDescent="0.35">
      <c r="A28" s="57">
        <f t="shared" si="0"/>
        <v>59</v>
      </c>
      <c r="B28" s="58" t="s">
        <v>185</v>
      </c>
      <c r="C28" s="59" t="s">
        <v>161</v>
      </c>
      <c r="D28" s="60" t="s">
        <v>2</v>
      </c>
      <c r="E28" s="60" t="s">
        <v>3</v>
      </c>
      <c r="F28" s="82" t="s">
        <v>153</v>
      </c>
      <c r="G28" s="60" t="s">
        <v>18</v>
      </c>
      <c r="H28" s="60" t="s">
        <v>57</v>
      </c>
      <c r="I28" s="62">
        <v>700</v>
      </c>
      <c r="J28" s="63">
        <v>44798</v>
      </c>
      <c r="K28" s="63">
        <f t="shared" ref="K28:K30" si="2">J28+28</f>
        <v>44826</v>
      </c>
      <c r="L28" s="63">
        <f t="shared" ref="L28:L30" si="3">K28+21</f>
        <v>44847</v>
      </c>
      <c r="M28" s="63">
        <f t="shared" ref="M28:N38" si="4">L28+7</f>
        <v>44854</v>
      </c>
      <c r="N28" s="63">
        <f t="shared" si="4"/>
        <v>44861</v>
      </c>
      <c r="O28" s="63">
        <f t="shared" ref="O28:O30" si="5">N28+28</f>
        <v>44889</v>
      </c>
      <c r="P28" s="63">
        <f t="shared" ref="P28:P30" si="6">O28+180</f>
        <v>45069</v>
      </c>
      <c r="Q28" s="78"/>
      <c r="S28" s="80"/>
      <c r="T28" s="81"/>
      <c r="U28" s="80"/>
      <c r="V28" s="80"/>
    </row>
    <row r="29" spans="1:22" s="79" customFormat="1" ht="30" customHeight="1" x14ac:dyDescent="0.35">
      <c r="A29" s="57">
        <f t="shared" si="0"/>
        <v>60</v>
      </c>
      <c r="B29" s="58" t="s">
        <v>186</v>
      </c>
      <c r="C29" s="59" t="s">
        <v>161</v>
      </c>
      <c r="D29" s="60" t="s">
        <v>2</v>
      </c>
      <c r="E29" s="60" t="s">
        <v>3</v>
      </c>
      <c r="F29" s="82" t="s">
        <v>153</v>
      </c>
      <c r="G29" s="60" t="s">
        <v>18</v>
      </c>
      <c r="H29" s="60" t="s">
        <v>57</v>
      </c>
      <c r="I29" s="62">
        <v>700</v>
      </c>
      <c r="J29" s="63">
        <v>44805</v>
      </c>
      <c r="K29" s="63">
        <f t="shared" si="2"/>
        <v>44833</v>
      </c>
      <c r="L29" s="63">
        <f t="shared" si="3"/>
        <v>44854</v>
      </c>
      <c r="M29" s="63">
        <f t="shared" si="4"/>
        <v>44861</v>
      </c>
      <c r="N29" s="63">
        <f t="shared" si="4"/>
        <v>44868</v>
      </c>
      <c r="O29" s="63">
        <f t="shared" si="5"/>
        <v>44896</v>
      </c>
      <c r="P29" s="63">
        <f t="shared" si="6"/>
        <v>45076</v>
      </c>
      <c r="Q29" s="78"/>
      <c r="S29" s="80"/>
      <c r="T29" s="81"/>
      <c r="U29" s="80"/>
      <c r="V29" s="80"/>
    </row>
    <row r="30" spans="1:22" s="79" customFormat="1" ht="30" customHeight="1" x14ac:dyDescent="0.35">
      <c r="A30" s="57">
        <f t="shared" si="0"/>
        <v>61</v>
      </c>
      <c r="B30" s="58" t="s">
        <v>187</v>
      </c>
      <c r="C30" s="59" t="s">
        <v>161</v>
      </c>
      <c r="D30" s="60" t="s">
        <v>2</v>
      </c>
      <c r="E30" s="60" t="s">
        <v>3</v>
      </c>
      <c r="F30" s="82" t="s">
        <v>153</v>
      </c>
      <c r="G30" s="60" t="s">
        <v>18</v>
      </c>
      <c r="H30" s="60" t="s">
        <v>57</v>
      </c>
      <c r="I30" s="62">
        <v>700</v>
      </c>
      <c r="J30" s="63">
        <v>44819</v>
      </c>
      <c r="K30" s="63">
        <f t="shared" si="2"/>
        <v>44847</v>
      </c>
      <c r="L30" s="63">
        <f t="shared" si="3"/>
        <v>44868</v>
      </c>
      <c r="M30" s="63">
        <f t="shared" si="4"/>
        <v>44875</v>
      </c>
      <c r="N30" s="63">
        <f t="shared" si="4"/>
        <v>44882</v>
      </c>
      <c r="O30" s="63">
        <f t="shared" si="5"/>
        <v>44910</v>
      </c>
      <c r="P30" s="63">
        <f t="shared" si="6"/>
        <v>45090</v>
      </c>
      <c r="Q30" s="78"/>
      <c r="S30" s="80"/>
      <c r="T30" s="81"/>
      <c r="U30" s="80"/>
      <c r="V30" s="80"/>
    </row>
    <row r="31" spans="1:22" s="79" customFormat="1" ht="30" customHeight="1" x14ac:dyDescent="0.35">
      <c r="A31" s="57">
        <f t="shared" si="0"/>
        <v>62</v>
      </c>
      <c r="B31" s="58" t="s">
        <v>188</v>
      </c>
      <c r="C31" s="59" t="s">
        <v>161</v>
      </c>
      <c r="D31" s="60" t="s">
        <v>2</v>
      </c>
      <c r="E31" s="60" t="s">
        <v>3</v>
      </c>
      <c r="F31" s="82" t="s">
        <v>153</v>
      </c>
      <c r="G31" s="60" t="s">
        <v>18</v>
      </c>
      <c r="H31" s="60" t="s">
        <v>57</v>
      </c>
      <c r="I31" s="62">
        <v>700</v>
      </c>
      <c r="J31" s="63">
        <v>44834</v>
      </c>
      <c r="K31" s="63">
        <f>J31+28</f>
        <v>44862</v>
      </c>
      <c r="L31" s="63">
        <f>K31+21</f>
        <v>44883</v>
      </c>
      <c r="M31" s="63">
        <f t="shared" si="4"/>
        <v>44890</v>
      </c>
      <c r="N31" s="63">
        <f t="shared" si="4"/>
        <v>44897</v>
      </c>
      <c r="O31" s="63">
        <f>N31+28</f>
        <v>44925</v>
      </c>
      <c r="P31" s="63">
        <f>O31+180</f>
        <v>45105</v>
      </c>
      <c r="Q31" s="78"/>
      <c r="S31" s="80"/>
      <c r="T31" s="81"/>
      <c r="U31" s="80"/>
      <c r="V31" s="80"/>
    </row>
    <row r="32" spans="1:22" s="40" customFormat="1" ht="30" customHeight="1" x14ac:dyDescent="0.35">
      <c r="A32" s="69">
        <f t="shared" si="0"/>
        <v>63</v>
      </c>
      <c r="B32" s="70" t="s">
        <v>163</v>
      </c>
      <c r="C32" s="75" t="s">
        <v>66</v>
      </c>
      <c r="D32" s="71" t="s">
        <v>5</v>
      </c>
      <c r="E32" s="71">
        <v>17</v>
      </c>
      <c r="F32" s="71" t="s">
        <v>113</v>
      </c>
      <c r="G32" s="71" t="s">
        <v>18</v>
      </c>
      <c r="H32" s="71" t="s">
        <v>4</v>
      </c>
      <c r="I32" s="73">
        <f>2.3*E32</f>
        <v>39.099999999999994</v>
      </c>
      <c r="J32" s="74">
        <v>44805</v>
      </c>
      <c r="K32" s="74">
        <f t="shared" ref="K32:K38" si="7">J32+14</f>
        <v>44819</v>
      </c>
      <c r="L32" s="74">
        <f>K32+21</f>
        <v>44840</v>
      </c>
      <c r="M32" s="74">
        <f t="shared" si="4"/>
        <v>44847</v>
      </c>
      <c r="N32" s="74">
        <f t="shared" si="4"/>
        <v>44854</v>
      </c>
      <c r="O32" s="74">
        <f>N32+28</f>
        <v>44882</v>
      </c>
      <c r="P32" s="74">
        <f>O32+409</f>
        <v>45291</v>
      </c>
      <c r="Q32" s="84"/>
      <c r="S32" s="41"/>
      <c r="T32" s="42"/>
      <c r="U32" s="41"/>
      <c r="V32" s="41"/>
    </row>
    <row r="33" spans="1:22" s="79" customFormat="1" ht="30" customHeight="1" x14ac:dyDescent="0.35">
      <c r="A33" s="57">
        <f t="shared" si="0"/>
        <v>64</v>
      </c>
      <c r="B33" s="58" t="s">
        <v>33</v>
      </c>
      <c r="C33" s="59" t="s">
        <v>70</v>
      </c>
      <c r="D33" s="60" t="s">
        <v>5</v>
      </c>
      <c r="E33" s="60">
        <v>17</v>
      </c>
      <c r="F33" s="60" t="s">
        <v>113</v>
      </c>
      <c r="G33" s="60" t="s">
        <v>18</v>
      </c>
      <c r="H33" s="60" t="s">
        <v>4</v>
      </c>
      <c r="I33" s="62">
        <f>2.85*E33</f>
        <v>48.45</v>
      </c>
      <c r="J33" s="63">
        <v>44866</v>
      </c>
      <c r="K33" s="63">
        <f t="shared" si="7"/>
        <v>44880</v>
      </c>
      <c r="L33" s="63">
        <f>K33+21</f>
        <v>44901</v>
      </c>
      <c r="M33" s="63">
        <f t="shared" si="4"/>
        <v>44908</v>
      </c>
      <c r="N33" s="63">
        <f t="shared" si="4"/>
        <v>44915</v>
      </c>
      <c r="O33" s="63">
        <f>N33+28</f>
        <v>44943</v>
      </c>
      <c r="P33" s="63">
        <f>O33+348</f>
        <v>45291</v>
      </c>
      <c r="Q33" s="78"/>
      <c r="S33" s="80"/>
      <c r="T33" s="81"/>
      <c r="U33" s="80"/>
      <c r="V33" s="80"/>
    </row>
    <row r="34" spans="1:22" s="79" customFormat="1" ht="30" customHeight="1" x14ac:dyDescent="0.35">
      <c r="A34" s="57">
        <f t="shared" si="0"/>
        <v>65</v>
      </c>
      <c r="B34" s="58" t="s">
        <v>63</v>
      </c>
      <c r="C34" s="59" t="s">
        <v>85</v>
      </c>
      <c r="D34" s="60" t="s">
        <v>2</v>
      </c>
      <c r="E34" s="60" t="s">
        <v>3</v>
      </c>
      <c r="F34" s="60" t="s">
        <v>7</v>
      </c>
      <c r="G34" s="60" t="s">
        <v>18</v>
      </c>
      <c r="H34" s="60" t="s">
        <v>57</v>
      </c>
      <c r="I34" s="62">
        <v>400</v>
      </c>
      <c r="J34" s="63">
        <v>44805</v>
      </c>
      <c r="K34" s="63">
        <f t="shared" si="7"/>
        <v>44819</v>
      </c>
      <c r="L34" s="63">
        <f>K34+30</f>
        <v>44849</v>
      </c>
      <c r="M34" s="63">
        <f>L34+60</f>
        <v>44909</v>
      </c>
      <c r="N34" s="63">
        <f t="shared" si="4"/>
        <v>44916</v>
      </c>
      <c r="O34" s="63">
        <f>N34</f>
        <v>44916</v>
      </c>
      <c r="P34" s="63">
        <f>O34+360+15</f>
        <v>45291</v>
      </c>
      <c r="Q34" s="78"/>
      <c r="S34" s="80"/>
      <c r="T34" s="81"/>
      <c r="U34" s="80"/>
      <c r="V34" s="80"/>
    </row>
    <row r="35" spans="1:22" s="40" customFormat="1" ht="30" customHeight="1" x14ac:dyDescent="0.35">
      <c r="A35" s="69">
        <f t="shared" si="0"/>
        <v>66</v>
      </c>
      <c r="B35" s="70" t="s">
        <v>10</v>
      </c>
      <c r="C35" s="75" t="s">
        <v>189</v>
      </c>
      <c r="D35" s="71" t="s">
        <v>2</v>
      </c>
      <c r="E35" s="71" t="s">
        <v>3</v>
      </c>
      <c r="F35" s="85" t="s">
        <v>153</v>
      </c>
      <c r="G35" s="71" t="s">
        <v>18</v>
      </c>
      <c r="H35" s="71" t="s">
        <v>4</v>
      </c>
      <c r="I35" s="73">
        <v>70</v>
      </c>
      <c r="J35" s="74">
        <v>44805</v>
      </c>
      <c r="K35" s="74">
        <f t="shared" si="7"/>
        <v>44819</v>
      </c>
      <c r="L35" s="74">
        <f>K35+30</f>
        <v>44849</v>
      </c>
      <c r="M35" s="74">
        <f>L35+60</f>
        <v>44909</v>
      </c>
      <c r="N35" s="74">
        <f t="shared" si="4"/>
        <v>44916</v>
      </c>
      <c r="O35" s="74">
        <f>N35</f>
        <v>44916</v>
      </c>
      <c r="P35" s="74">
        <f>O35+180+11</f>
        <v>45107</v>
      </c>
      <c r="Q35" s="84"/>
      <c r="S35" s="41"/>
      <c r="T35" s="42"/>
      <c r="U35" s="41"/>
      <c r="V35" s="41"/>
    </row>
    <row r="36" spans="1:22" s="40" customFormat="1" ht="30" customHeight="1" x14ac:dyDescent="0.35">
      <c r="A36" s="69">
        <f t="shared" si="0"/>
        <v>67</v>
      </c>
      <c r="B36" s="70" t="s">
        <v>91</v>
      </c>
      <c r="C36" s="75" t="s">
        <v>190</v>
      </c>
      <c r="D36" s="71" t="s">
        <v>2</v>
      </c>
      <c r="E36" s="71" t="s">
        <v>3</v>
      </c>
      <c r="F36" s="85" t="s">
        <v>153</v>
      </c>
      <c r="G36" s="71" t="s">
        <v>18</v>
      </c>
      <c r="H36" s="71" t="s">
        <v>4</v>
      </c>
      <c r="I36" s="73">
        <v>70</v>
      </c>
      <c r="J36" s="74">
        <v>44835</v>
      </c>
      <c r="K36" s="74">
        <f t="shared" si="7"/>
        <v>44849</v>
      </c>
      <c r="L36" s="74">
        <f>K36+30</f>
        <v>44879</v>
      </c>
      <c r="M36" s="74">
        <f>L36+60</f>
        <v>44939</v>
      </c>
      <c r="N36" s="74">
        <f t="shared" si="4"/>
        <v>44946</v>
      </c>
      <c r="O36" s="74">
        <f>N36</f>
        <v>44946</v>
      </c>
      <c r="P36" s="74">
        <f>O36+161</f>
        <v>45107</v>
      </c>
      <c r="Q36" s="84"/>
      <c r="S36" s="41"/>
      <c r="T36" s="42"/>
      <c r="U36" s="41"/>
      <c r="V36" s="41"/>
    </row>
    <row r="37" spans="1:22" s="40" customFormat="1" ht="30" customHeight="1" x14ac:dyDescent="0.35">
      <c r="A37" s="69">
        <f t="shared" si="0"/>
        <v>68</v>
      </c>
      <c r="B37" s="70" t="s">
        <v>11</v>
      </c>
      <c r="C37" s="75" t="s">
        <v>191</v>
      </c>
      <c r="D37" s="71" t="s">
        <v>2</v>
      </c>
      <c r="E37" s="71" t="s">
        <v>3</v>
      </c>
      <c r="F37" s="85" t="s">
        <v>153</v>
      </c>
      <c r="G37" s="71" t="s">
        <v>18</v>
      </c>
      <c r="H37" s="71" t="s">
        <v>4</v>
      </c>
      <c r="I37" s="73">
        <v>70</v>
      </c>
      <c r="J37" s="74">
        <v>44805</v>
      </c>
      <c r="K37" s="74">
        <f t="shared" si="7"/>
        <v>44819</v>
      </c>
      <c r="L37" s="74">
        <f>K37+30</f>
        <v>44849</v>
      </c>
      <c r="M37" s="74">
        <f>L37+60</f>
        <v>44909</v>
      </c>
      <c r="N37" s="74">
        <f t="shared" si="4"/>
        <v>44916</v>
      </c>
      <c r="O37" s="74">
        <f>N37</f>
        <v>44916</v>
      </c>
      <c r="P37" s="74">
        <f>O37+180+11</f>
        <v>45107</v>
      </c>
      <c r="Q37" s="84"/>
      <c r="S37" s="41"/>
      <c r="T37" s="42"/>
      <c r="U37" s="41"/>
      <c r="V37" s="41"/>
    </row>
    <row r="38" spans="1:22" s="79" customFormat="1" ht="30" customHeight="1" x14ac:dyDescent="0.35">
      <c r="A38" s="57">
        <f t="shared" si="0"/>
        <v>69</v>
      </c>
      <c r="B38" s="58" t="s">
        <v>12</v>
      </c>
      <c r="C38" s="59" t="s">
        <v>192</v>
      </c>
      <c r="D38" s="60" t="s">
        <v>2</v>
      </c>
      <c r="E38" s="60" t="s">
        <v>3</v>
      </c>
      <c r="F38" s="82" t="s">
        <v>153</v>
      </c>
      <c r="G38" s="60" t="s">
        <v>18</v>
      </c>
      <c r="H38" s="60" t="s">
        <v>4</v>
      </c>
      <c r="I38" s="62">
        <v>70</v>
      </c>
      <c r="J38" s="63">
        <v>44835</v>
      </c>
      <c r="K38" s="63">
        <f t="shared" si="7"/>
        <v>44849</v>
      </c>
      <c r="L38" s="63">
        <f>K38+30</f>
        <v>44879</v>
      </c>
      <c r="M38" s="63">
        <f>L38+60</f>
        <v>44939</v>
      </c>
      <c r="N38" s="63">
        <f t="shared" si="4"/>
        <v>44946</v>
      </c>
      <c r="O38" s="63">
        <f>N38</f>
        <v>44946</v>
      </c>
      <c r="P38" s="63">
        <f>O38+161</f>
        <v>45107</v>
      </c>
      <c r="Q38" s="78"/>
      <c r="S38" s="80"/>
      <c r="T38" s="81"/>
      <c r="U38" s="80"/>
      <c r="V38" s="80"/>
    </row>
    <row r="39" spans="1:22" ht="30" customHeight="1" x14ac:dyDescent="0.35">
      <c r="A39" s="38"/>
      <c r="B39" s="201" t="s">
        <v>32</v>
      </c>
      <c r="C39" s="201"/>
      <c r="D39" s="201"/>
      <c r="E39" s="201"/>
      <c r="F39" s="201"/>
      <c r="G39" s="201"/>
      <c r="H39" s="201"/>
      <c r="I39" s="28">
        <f>SUM(I4:I38)</f>
        <v>6527.45</v>
      </c>
      <c r="J39" s="202"/>
      <c r="K39" s="202"/>
      <c r="L39" s="202"/>
      <c r="M39" s="202"/>
      <c r="N39" s="202"/>
      <c r="O39" s="202"/>
      <c r="P39" s="202"/>
      <c r="Q39" s="46"/>
      <c r="R39" s="40"/>
      <c r="S39" s="41"/>
      <c r="T39" s="42"/>
      <c r="U39" s="41"/>
      <c r="V39" s="41"/>
    </row>
  </sheetData>
  <mergeCells count="14">
    <mergeCell ref="A2:A3"/>
    <mergeCell ref="A1:Q1"/>
    <mergeCell ref="B39:H39"/>
    <mergeCell ref="J39:P39"/>
    <mergeCell ref="B2:B3"/>
    <mergeCell ref="C2:C3"/>
    <mergeCell ref="D2:D3"/>
    <mergeCell ref="E2:E3"/>
    <mergeCell ref="F2:F3"/>
    <mergeCell ref="G2:G3"/>
    <mergeCell ref="H2:H3"/>
    <mergeCell ref="I2:I3"/>
    <mergeCell ref="J2:P2"/>
    <mergeCell ref="Q2:Q3"/>
  </mergeCells>
  <printOptions horizontalCentered="1"/>
  <pageMargins left="0.5" right="0.5" top="0.75" bottom="0.75" header="0.3" footer="0.3"/>
  <pageSetup paperSize="9" scale="57" orientation="landscape" r:id="rId1"/>
  <headerFooter>
    <oddFooter>Page &amp;P</oddFooter>
  </headerFooter>
  <rowBreaks count="1" manualBreakCount="1">
    <brk id="2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4"/>
  <sheetViews>
    <sheetView topLeftCell="B1" zoomScale="80" zoomScaleNormal="80" zoomScaleSheetLayoutView="80" workbookViewId="0">
      <pane ySplit="1" topLeftCell="A2" activePane="bottomLeft" state="frozen"/>
      <selection sqref="A1:Q1"/>
      <selection pane="bottomLeft" activeCell="B8" sqref="B8:Q8"/>
    </sheetView>
  </sheetViews>
  <sheetFormatPr defaultColWidth="9.1796875" defaultRowHeight="14.5" x14ac:dyDescent="0.35"/>
  <cols>
    <col min="1" max="1" width="8.7265625" style="30" customWidth="1"/>
    <col min="2" max="2" width="15.7265625" style="53" customWidth="1"/>
    <col min="3" max="3" width="60.7265625" style="41" customWidth="1"/>
    <col min="4" max="4" width="10.7265625" style="49" customWidth="1"/>
    <col min="5" max="5" width="10.7265625" style="50" customWidth="1"/>
    <col min="6" max="8" width="10.7265625" style="49" customWidth="1"/>
    <col min="9" max="15" width="10.7265625" style="51" customWidth="1"/>
    <col min="16" max="16" width="10.7265625" style="48" customWidth="1"/>
    <col min="17" max="17" width="10.7265625" style="52" customWidth="1"/>
    <col min="18" max="16384" width="9.1796875" style="30"/>
  </cols>
  <sheetData>
    <row r="1" spans="1:18" ht="100" customHeight="1" x14ac:dyDescent="0.35">
      <c r="A1" s="194" t="s">
        <v>205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18" ht="30" customHeight="1" x14ac:dyDescent="0.35">
      <c r="A2" s="193" t="s">
        <v>206</v>
      </c>
      <c r="B2" s="206" t="s">
        <v>204</v>
      </c>
      <c r="C2" s="198" t="s">
        <v>81</v>
      </c>
      <c r="D2" s="193" t="s">
        <v>1</v>
      </c>
      <c r="E2" s="193" t="s">
        <v>14</v>
      </c>
      <c r="F2" s="193" t="s">
        <v>13</v>
      </c>
      <c r="G2" s="193" t="s">
        <v>15</v>
      </c>
      <c r="H2" s="193" t="s">
        <v>0</v>
      </c>
      <c r="I2" s="200" t="s">
        <v>27</v>
      </c>
      <c r="J2" s="200" t="s">
        <v>123</v>
      </c>
      <c r="K2" s="200"/>
      <c r="L2" s="200"/>
      <c r="M2" s="200"/>
      <c r="N2" s="200"/>
      <c r="O2" s="200"/>
      <c r="P2" s="200" t="s">
        <v>126</v>
      </c>
      <c r="Q2" s="200" t="s">
        <v>122</v>
      </c>
    </row>
    <row r="3" spans="1:18" s="31" customFormat="1" ht="30" customHeight="1" x14ac:dyDescent="0.35">
      <c r="A3" s="193"/>
      <c r="B3" s="198"/>
      <c r="C3" s="198"/>
      <c r="D3" s="193"/>
      <c r="E3" s="193"/>
      <c r="F3" s="193"/>
      <c r="G3" s="193"/>
      <c r="H3" s="193"/>
      <c r="I3" s="200"/>
      <c r="J3" s="43" t="s">
        <v>117</v>
      </c>
      <c r="K3" s="43" t="s">
        <v>118</v>
      </c>
      <c r="L3" s="43" t="s">
        <v>119</v>
      </c>
      <c r="M3" s="43" t="s">
        <v>120</v>
      </c>
      <c r="N3" s="43" t="s">
        <v>121</v>
      </c>
      <c r="O3" s="43" t="s">
        <v>16</v>
      </c>
      <c r="P3" s="200"/>
      <c r="Q3" s="200"/>
    </row>
    <row r="4" spans="1:18" s="31" customFormat="1" ht="30" customHeight="1" x14ac:dyDescent="0.35">
      <c r="A4" s="69">
        <f>'APP Services 22-23'!A38+1</f>
        <v>70</v>
      </c>
      <c r="B4" s="70" t="s">
        <v>54</v>
      </c>
      <c r="C4" s="75" t="s">
        <v>82</v>
      </c>
      <c r="D4" s="71" t="s">
        <v>2</v>
      </c>
      <c r="E4" s="71" t="s">
        <v>3</v>
      </c>
      <c r="F4" s="71" t="s">
        <v>124</v>
      </c>
      <c r="G4" s="71" t="s">
        <v>18</v>
      </c>
      <c r="H4" s="71" t="s">
        <v>57</v>
      </c>
      <c r="I4" s="73">
        <v>177.24</v>
      </c>
      <c r="J4" s="74">
        <v>44174</v>
      </c>
      <c r="K4" s="74">
        <v>44189</v>
      </c>
      <c r="L4" s="74">
        <v>43911</v>
      </c>
      <c r="M4" s="74">
        <v>44279</v>
      </c>
      <c r="N4" s="74">
        <v>44280</v>
      </c>
      <c r="O4" s="74">
        <v>44299</v>
      </c>
      <c r="P4" s="91">
        <v>125</v>
      </c>
      <c r="Q4" s="74">
        <v>44841</v>
      </c>
    </row>
    <row r="5" spans="1:18" s="31" customFormat="1" ht="30" customHeight="1" x14ac:dyDescent="0.35">
      <c r="A5" s="69">
        <f>A4+1</f>
        <v>71</v>
      </c>
      <c r="B5" s="70" t="s">
        <v>179</v>
      </c>
      <c r="C5" s="75" t="s">
        <v>98</v>
      </c>
      <c r="D5" s="71" t="s">
        <v>2</v>
      </c>
      <c r="E5" s="71" t="s">
        <v>3</v>
      </c>
      <c r="F5" s="71" t="s">
        <v>37</v>
      </c>
      <c r="G5" s="71" t="s">
        <v>44</v>
      </c>
      <c r="H5" s="71" t="s">
        <v>57</v>
      </c>
      <c r="I5" s="73">
        <v>10</v>
      </c>
      <c r="J5" s="74">
        <v>44854</v>
      </c>
      <c r="K5" s="74">
        <f>J5+10</f>
        <v>44864</v>
      </c>
      <c r="L5" s="74">
        <f>K5+0</f>
        <v>44864</v>
      </c>
      <c r="M5" s="74">
        <f t="shared" ref="M5:O6" si="0">L5+7</f>
        <v>44871</v>
      </c>
      <c r="N5" s="74">
        <f t="shared" si="0"/>
        <v>44878</v>
      </c>
      <c r="O5" s="74">
        <f t="shared" si="0"/>
        <v>44885</v>
      </c>
      <c r="P5" s="74"/>
      <c r="Q5" s="74">
        <f>N5+20</f>
        <v>44898</v>
      </c>
    </row>
    <row r="6" spans="1:18" s="64" customFormat="1" ht="30" customHeight="1" x14ac:dyDescent="0.35">
      <c r="A6" s="57">
        <f t="shared" ref="A6:A10" si="1">A5+1</f>
        <v>72</v>
      </c>
      <c r="B6" s="58" t="s">
        <v>180</v>
      </c>
      <c r="C6" s="59" t="s">
        <v>36</v>
      </c>
      <c r="D6" s="60" t="s">
        <v>2</v>
      </c>
      <c r="E6" s="60" t="s">
        <v>3</v>
      </c>
      <c r="F6" s="60" t="s">
        <v>37</v>
      </c>
      <c r="G6" s="60" t="s">
        <v>44</v>
      </c>
      <c r="H6" s="60" t="s">
        <v>57</v>
      </c>
      <c r="I6" s="62">
        <v>10</v>
      </c>
      <c r="J6" s="63">
        <v>44885</v>
      </c>
      <c r="K6" s="63">
        <f>J6+10</f>
        <v>44895</v>
      </c>
      <c r="L6" s="63">
        <f>K6+0</f>
        <v>44895</v>
      </c>
      <c r="M6" s="63">
        <f t="shared" si="0"/>
        <v>44902</v>
      </c>
      <c r="N6" s="63">
        <f t="shared" si="0"/>
        <v>44909</v>
      </c>
      <c r="O6" s="63">
        <f t="shared" si="0"/>
        <v>44916</v>
      </c>
      <c r="P6" s="63"/>
      <c r="Q6" s="63">
        <f>N6+20</f>
        <v>44929</v>
      </c>
    </row>
    <row r="7" spans="1:18" s="31" customFormat="1" ht="30" customHeight="1" x14ac:dyDescent="0.35">
      <c r="A7" s="69">
        <f t="shared" si="1"/>
        <v>73</v>
      </c>
      <c r="B7" s="70" t="s">
        <v>83</v>
      </c>
      <c r="C7" s="75" t="s">
        <v>42</v>
      </c>
      <c r="D7" s="71" t="s">
        <v>2</v>
      </c>
      <c r="E7" s="71" t="s">
        <v>23</v>
      </c>
      <c r="F7" s="71" t="s">
        <v>40</v>
      </c>
      <c r="G7" s="71" t="s">
        <v>18</v>
      </c>
      <c r="H7" s="71" t="s">
        <v>57</v>
      </c>
      <c r="I7" s="73">
        <v>195</v>
      </c>
      <c r="J7" s="74">
        <v>44864</v>
      </c>
      <c r="K7" s="74">
        <f>J7+14</f>
        <v>44878</v>
      </c>
      <c r="L7" s="74">
        <f>K7+21</f>
        <v>44899</v>
      </c>
      <c r="M7" s="74">
        <f>L7+7</f>
        <v>44906</v>
      </c>
      <c r="N7" s="74">
        <f>M7+7</f>
        <v>44913</v>
      </c>
      <c r="O7" s="74">
        <f>N7+28</f>
        <v>44941</v>
      </c>
      <c r="P7" s="74"/>
      <c r="Q7" s="74">
        <f>O7+210</f>
        <v>45151</v>
      </c>
      <c r="R7" s="31" t="s">
        <v>199</v>
      </c>
    </row>
    <row r="8" spans="1:18" s="64" customFormat="1" ht="30" customHeight="1" x14ac:dyDescent="0.35">
      <c r="A8" s="57">
        <f t="shared" si="1"/>
        <v>74</v>
      </c>
      <c r="B8" s="58" t="s">
        <v>181</v>
      </c>
      <c r="C8" s="59" t="s">
        <v>50</v>
      </c>
      <c r="D8" s="60" t="s">
        <v>2</v>
      </c>
      <c r="E8" s="60" t="s">
        <v>23</v>
      </c>
      <c r="F8" s="60" t="s">
        <v>37</v>
      </c>
      <c r="G8" s="60" t="s">
        <v>44</v>
      </c>
      <c r="H8" s="60" t="s">
        <v>57</v>
      </c>
      <c r="I8" s="62">
        <v>10</v>
      </c>
      <c r="J8" s="63">
        <v>44925</v>
      </c>
      <c r="K8" s="63">
        <f>J8+10</f>
        <v>44935</v>
      </c>
      <c r="L8" s="63">
        <f>K8+0</f>
        <v>44935</v>
      </c>
      <c r="M8" s="63">
        <f t="shared" ref="M8:O8" si="2">L8+7</f>
        <v>44942</v>
      </c>
      <c r="N8" s="63">
        <f t="shared" si="2"/>
        <v>44949</v>
      </c>
      <c r="O8" s="63">
        <f t="shared" si="2"/>
        <v>44956</v>
      </c>
      <c r="P8" s="63"/>
      <c r="Q8" s="63">
        <f>N8+20</f>
        <v>44969</v>
      </c>
    </row>
    <row r="9" spans="1:18" s="64" customFormat="1" ht="30" customHeight="1" x14ac:dyDescent="0.35">
      <c r="A9" s="57">
        <f t="shared" si="1"/>
        <v>75</v>
      </c>
      <c r="B9" s="58" t="s">
        <v>133</v>
      </c>
      <c r="C9" s="59" t="s">
        <v>134</v>
      </c>
      <c r="D9" s="60" t="s">
        <v>2</v>
      </c>
      <c r="E9" s="60" t="s">
        <v>3</v>
      </c>
      <c r="F9" s="60" t="s">
        <v>125</v>
      </c>
      <c r="G9" s="60" t="s">
        <v>18</v>
      </c>
      <c r="H9" s="60" t="s">
        <v>4</v>
      </c>
      <c r="I9" s="62">
        <v>110.02</v>
      </c>
      <c r="J9" s="63">
        <v>44605</v>
      </c>
      <c r="K9" s="63">
        <v>44619</v>
      </c>
      <c r="L9" s="63">
        <f t="shared" ref="L9" si="3">K9+0</f>
        <v>44619</v>
      </c>
      <c r="M9" s="63">
        <v>44619</v>
      </c>
      <c r="N9" s="63">
        <v>44620</v>
      </c>
      <c r="O9" s="63">
        <v>44620</v>
      </c>
      <c r="P9" s="63"/>
      <c r="Q9" s="63">
        <v>44925</v>
      </c>
    </row>
    <row r="10" spans="1:18" s="64" customFormat="1" ht="30" customHeight="1" x14ac:dyDescent="0.35">
      <c r="A10" s="57">
        <f t="shared" si="1"/>
        <v>76</v>
      </c>
      <c r="B10" s="58" t="s">
        <v>183</v>
      </c>
      <c r="C10" s="59" t="s">
        <v>184</v>
      </c>
      <c r="D10" s="60" t="s">
        <v>2</v>
      </c>
      <c r="E10" s="60" t="s">
        <v>3</v>
      </c>
      <c r="F10" s="60" t="s">
        <v>125</v>
      </c>
      <c r="G10" s="60" t="s">
        <v>18</v>
      </c>
      <c r="H10" s="60" t="s">
        <v>4</v>
      </c>
      <c r="I10" s="62">
        <v>5</v>
      </c>
      <c r="J10" s="63">
        <v>44819</v>
      </c>
      <c r="K10" s="63">
        <f>J10+21</f>
        <v>44840</v>
      </c>
      <c r="L10" s="65">
        <f>K10+14</f>
        <v>44854</v>
      </c>
      <c r="M10" s="63">
        <f>L10+7</f>
        <v>44861</v>
      </c>
      <c r="N10" s="63">
        <f>M10+7</f>
        <v>44868</v>
      </c>
      <c r="O10" s="63">
        <f>N10+28</f>
        <v>44896</v>
      </c>
      <c r="P10" s="63"/>
      <c r="Q10" s="63">
        <f>O10+60</f>
        <v>44956</v>
      </c>
    </row>
    <row r="11" spans="1:18" s="31" customFormat="1" ht="30" customHeight="1" x14ac:dyDescent="0.35">
      <c r="A11" s="55"/>
      <c r="B11" s="203" t="s">
        <v>53</v>
      </c>
      <c r="C11" s="204"/>
      <c r="D11" s="204"/>
      <c r="E11" s="204"/>
      <c r="F11" s="204"/>
      <c r="G11" s="204"/>
      <c r="H11" s="205"/>
      <c r="I11" s="39">
        <f>SUM(I4:I10)</f>
        <v>517.26</v>
      </c>
      <c r="J11" s="36"/>
      <c r="K11" s="36"/>
      <c r="L11" s="36"/>
      <c r="M11" s="36"/>
      <c r="N11" s="36"/>
      <c r="O11" s="36"/>
      <c r="P11" s="46"/>
      <c r="Q11" s="47"/>
    </row>
    <row r="14" spans="1:18" ht="30" customHeight="1" x14ac:dyDescent="0.35">
      <c r="A14" s="56"/>
      <c r="B14" s="37" t="s">
        <v>200</v>
      </c>
      <c r="C14" s="33" t="s">
        <v>42</v>
      </c>
      <c r="D14" s="32" t="s">
        <v>2</v>
      </c>
      <c r="E14" s="32" t="s">
        <v>23</v>
      </c>
      <c r="F14" s="32" t="s">
        <v>37</v>
      </c>
      <c r="G14" s="32" t="s">
        <v>18</v>
      </c>
      <c r="H14" s="32" t="s">
        <v>57</v>
      </c>
      <c r="I14" s="35">
        <v>5</v>
      </c>
      <c r="J14" s="36">
        <v>44663</v>
      </c>
      <c r="K14" s="36">
        <f>J14+5</f>
        <v>44668</v>
      </c>
      <c r="L14" s="36">
        <f>K14+0</f>
        <v>44668</v>
      </c>
      <c r="M14" s="36">
        <f>L14+3</f>
        <v>44671</v>
      </c>
      <c r="N14" s="36">
        <f>M14+7</f>
        <v>44678</v>
      </c>
      <c r="O14" s="36">
        <f>N14+7</f>
        <v>44685</v>
      </c>
      <c r="P14" s="36"/>
      <c r="Q14" s="36">
        <f>O14+120</f>
        <v>44805</v>
      </c>
      <c r="R14" s="31" t="s">
        <v>201</v>
      </c>
    </row>
  </sheetData>
  <mergeCells count="14">
    <mergeCell ref="A2:A3"/>
    <mergeCell ref="A1:Q1"/>
    <mergeCell ref="I2:I3"/>
    <mergeCell ref="J2:O2"/>
    <mergeCell ref="P2:P3"/>
    <mergeCell ref="Q2:Q3"/>
    <mergeCell ref="B11:H11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5" right="0.5" top="0.75" bottom="0.75" header="0.3" footer="0.3"/>
  <pageSetup paperSize="9" scale="57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6"/>
  <sheetViews>
    <sheetView zoomScale="70" zoomScaleNormal="70" zoomScaleSheetLayoutView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5" sqref="E5"/>
    </sheetView>
  </sheetViews>
  <sheetFormatPr defaultColWidth="9.1796875" defaultRowHeight="14" x14ac:dyDescent="0.35"/>
  <cols>
    <col min="1" max="1" width="8.7265625" style="161" customWidth="1"/>
    <col min="2" max="2" width="15.7265625" style="179" customWidth="1"/>
    <col min="3" max="3" width="57.1796875" style="180" bestFit="1" customWidth="1"/>
    <col min="4" max="4" width="12.7265625" style="180" customWidth="1"/>
    <col min="5" max="5" width="9.54296875" style="181" customWidth="1"/>
    <col min="6" max="6" width="14.7265625" style="179" customWidth="1"/>
    <col min="7" max="7" width="13.81640625" style="179" customWidth="1"/>
    <col min="8" max="8" width="12.7265625" style="180" customWidth="1"/>
    <col min="9" max="9" width="10.7265625" style="182" customWidth="1"/>
    <col min="10" max="15" width="12.7265625" style="182" customWidth="1"/>
    <col min="16" max="16" width="12.7265625" style="93" customWidth="1"/>
    <col min="17" max="17" width="5.7265625" style="93" customWidth="1"/>
    <col min="18" max="18" width="20.7265625" style="93" hidden="1" customWidth="1"/>
    <col min="19" max="19" width="12.7265625" style="93" hidden="1" customWidth="1"/>
    <col min="20" max="20" width="19.1796875" style="93" hidden="1" customWidth="1"/>
    <col min="21" max="27" width="15.7265625" style="93" hidden="1" customWidth="1"/>
    <col min="28" max="28" width="12.7265625" style="93" hidden="1" customWidth="1"/>
    <col min="29" max="29" width="5.7265625" style="93" customWidth="1"/>
    <col min="30" max="16384" width="9.1796875" style="93"/>
  </cols>
  <sheetData>
    <row r="1" spans="1:29" ht="100" customHeight="1" thickBot="1" x14ac:dyDescent="0.4">
      <c r="A1" s="214" t="s">
        <v>238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161"/>
      <c r="R1" s="161"/>
    </row>
    <row r="2" spans="1:29" s="163" customFormat="1" ht="30" customHeight="1" x14ac:dyDescent="0.35">
      <c r="A2" s="213" t="s">
        <v>206</v>
      </c>
      <c r="B2" s="213" t="s">
        <v>24</v>
      </c>
      <c r="C2" s="213" t="s">
        <v>34</v>
      </c>
      <c r="D2" s="213" t="s">
        <v>1</v>
      </c>
      <c r="E2" s="215" t="s">
        <v>220</v>
      </c>
      <c r="F2" s="213" t="s">
        <v>13</v>
      </c>
      <c r="G2" s="213" t="s">
        <v>15</v>
      </c>
      <c r="H2" s="213" t="s">
        <v>0</v>
      </c>
      <c r="I2" s="217" t="s">
        <v>27</v>
      </c>
      <c r="J2" s="217" t="s">
        <v>26</v>
      </c>
      <c r="K2" s="217"/>
      <c r="L2" s="217"/>
      <c r="M2" s="217"/>
      <c r="N2" s="217"/>
      <c r="O2" s="217"/>
      <c r="P2" s="217" t="s">
        <v>122</v>
      </c>
      <c r="Q2" s="162"/>
      <c r="R2" s="113" t="s">
        <v>232</v>
      </c>
      <c r="S2" s="207" t="s">
        <v>224</v>
      </c>
      <c r="T2" s="207" t="s">
        <v>221</v>
      </c>
      <c r="U2" s="209" t="s">
        <v>230</v>
      </c>
      <c r="V2" s="210"/>
      <c r="W2" s="210"/>
      <c r="X2" s="210"/>
      <c r="Y2" s="210"/>
      <c r="Z2" s="211"/>
      <c r="AA2" s="207" t="s">
        <v>222</v>
      </c>
      <c r="AB2" s="207" t="s">
        <v>223</v>
      </c>
      <c r="AC2" s="162"/>
    </row>
    <row r="3" spans="1:29" s="163" customFormat="1" ht="38.25" customHeight="1" x14ac:dyDescent="0.35">
      <c r="A3" s="193"/>
      <c r="B3" s="193"/>
      <c r="C3" s="193"/>
      <c r="D3" s="193"/>
      <c r="E3" s="216"/>
      <c r="F3" s="193"/>
      <c r="G3" s="193"/>
      <c r="H3" s="193"/>
      <c r="I3" s="200"/>
      <c r="J3" s="43" t="s">
        <v>117</v>
      </c>
      <c r="K3" s="43" t="s">
        <v>118</v>
      </c>
      <c r="L3" s="43" t="s">
        <v>119</v>
      </c>
      <c r="M3" s="43" t="s">
        <v>120</v>
      </c>
      <c r="N3" s="43" t="s">
        <v>121</v>
      </c>
      <c r="O3" s="43" t="s">
        <v>16</v>
      </c>
      <c r="P3" s="200"/>
      <c r="Q3" s="162"/>
      <c r="R3" s="112" t="s">
        <v>24</v>
      </c>
      <c r="S3" s="208"/>
      <c r="T3" s="208"/>
      <c r="U3" s="164" t="s">
        <v>225</v>
      </c>
      <c r="V3" s="164" t="s">
        <v>226</v>
      </c>
      <c r="W3" s="165" t="s">
        <v>227</v>
      </c>
      <c r="X3" s="165" t="s">
        <v>228</v>
      </c>
      <c r="Y3" s="165" t="s">
        <v>229</v>
      </c>
      <c r="Z3" s="166" t="s">
        <v>231</v>
      </c>
      <c r="AA3" s="208"/>
      <c r="AB3" s="208"/>
      <c r="AC3" s="162"/>
    </row>
    <row r="4" spans="1:29" s="171" customFormat="1" ht="30" customHeight="1" x14ac:dyDescent="0.35">
      <c r="A4" s="56">
        <v>1</v>
      </c>
      <c r="B4" s="32"/>
      <c r="C4" s="33"/>
      <c r="D4" s="32" t="s">
        <v>2</v>
      </c>
      <c r="E4" s="111" t="s">
        <v>207</v>
      </c>
      <c r="F4" s="32" t="s">
        <v>100</v>
      </c>
      <c r="G4" s="32" t="s">
        <v>18</v>
      </c>
      <c r="H4" s="32" t="s">
        <v>239</v>
      </c>
      <c r="I4" s="35"/>
      <c r="J4" s="36">
        <v>45498</v>
      </c>
      <c r="K4" s="36">
        <f>J4+10</f>
        <v>45508</v>
      </c>
      <c r="L4" s="36">
        <f>K4+14</f>
        <v>45522</v>
      </c>
      <c r="M4" s="36">
        <f>L4+7</f>
        <v>45529</v>
      </c>
      <c r="N4" s="36">
        <f>M4+7</f>
        <v>45536</v>
      </c>
      <c r="O4" s="36">
        <f>N4+28</f>
        <v>45564</v>
      </c>
      <c r="P4" s="36">
        <f>O4+60</f>
        <v>45624</v>
      </c>
      <c r="Q4" s="162"/>
      <c r="R4" s="167">
        <f t="shared" ref="R4:R5" si="0">B4</f>
        <v>0</v>
      </c>
      <c r="S4" s="168">
        <v>50</v>
      </c>
      <c r="T4" s="169">
        <f t="shared" ref="T4:T5" si="1">S4*100000</f>
        <v>5000000</v>
      </c>
      <c r="U4" s="169"/>
      <c r="V4" s="169"/>
      <c r="W4" s="169"/>
      <c r="X4" s="169"/>
      <c r="Y4" s="169"/>
      <c r="Z4" s="169">
        <f t="shared" ref="Z4:Z5" si="2">SUM(U4:Y4)</f>
        <v>0</v>
      </c>
      <c r="AA4" s="169">
        <f t="shared" ref="AA4:AA5" si="3">T4-Z4</f>
        <v>5000000</v>
      </c>
      <c r="AB4" s="170">
        <f t="shared" ref="AB4:AB5" si="4">AA4/100000</f>
        <v>50</v>
      </c>
      <c r="AC4" s="162"/>
    </row>
    <row r="5" spans="1:29" s="173" customFormat="1" ht="30" customHeight="1" x14ac:dyDescent="0.35">
      <c r="A5" s="56">
        <v>2</v>
      </c>
      <c r="B5" s="32"/>
      <c r="C5" s="33"/>
      <c r="D5" s="32" t="s">
        <v>101</v>
      </c>
      <c r="E5" s="108"/>
      <c r="F5" s="32" t="s">
        <v>37</v>
      </c>
      <c r="G5" s="32" t="s">
        <v>18</v>
      </c>
      <c r="H5" s="32" t="s">
        <v>239</v>
      </c>
      <c r="I5" s="35"/>
      <c r="J5" s="36">
        <v>45580</v>
      </c>
      <c r="K5" s="36">
        <f>J5+10</f>
        <v>45590</v>
      </c>
      <c r="L5" s="36">
        <f>K5+0</f>
        <v>45590</v>
      </c>
      <c r="M5" s="36">
        <f t="shared" ref="M5:N5" si="5">L5+7</f>
        <v>45597</v>
      </c>
      <c r="N5" s="36">
        <f t="shared" si="5"/>
        <v>45604</v>
      </c>
      <c r="O5" s="109">
        <v>0</v>
      </c>
      <c r="P5" s="36">
        <f>N5+20</f>
        <v>45624</v>
      </c>
      <c r="Q5" s="174"/>
      <c r="R5" s="167">
        <f t="shared" si="0"/>
        <v>0</v>
      </c>
      <c r="S5" s="168">
        <v>5</v>
      </c>
      <c r="T5" s="169">
        <f t="shared" si="1"/>
        <v>500000</v>
      </c>
      <c r="U5" s="172"/>
      <c r="V5" s="172"/>
      <c r="W5" s="172"/>
      <c r="X5" s="172"/>
      <c r="Y5" s="172"/>
      <c r="Z5" s="169">
        <f t="shared" si="2"/>
        <v>0</v>
      </c>
      <c r="AA5" s="169">
        <f t="shared" si="3"/>
        <v>500000</v>
      </c>
      <c r="AB5" s="170">
        <f t="shared" si="4"/>
        <v>5</v>
      </c>
      <c r="AC5" s="161"/>
    </row>
    <row r="6" spans="1:29" ht="30" customHeight="1" thickBot="1" x14ac:dyDescent="0.4">
      <c r="A6" s="144"/>
      <c r="B6" s="212" t="s">
        <v>38</v>
      </c>
      <c r="C6" s="212"/>
      <c r="D6" s="212"/>
      <c r="E6" s="212"/>
      <c r="F6" s="212"/>
      <c r="G6" s="212"/>
      <c r="H6" s="212"/>
      <c r="I6" s="145">
        <f>SUM(I4:I5)</f>
        <v>0</v>
      </c>
      <c r="J6" s="146"/>
      <c r="K6" s="146"/>
      <c r="L6" s="146"/>
      <c r="M6" s="146"/>
      <c r="N6" s="146"/>
      <c r="O6" s="146"/>
      <c r="P6" s="175"/>
      <c r="Q6" s="161"/>
      <c r="R6" s="176" t="s">
        <v>214</v>
      </c>
      <c r="S6" s="177">
        <f>SUM(S4:S5)</f>
        <v>55</v>
      </c>
      <c r="T6" s="178">
        <f>SUM(T4:T5)</f>
        <v>5500000</v>
      </c>
      <c r="U6" s="172"/>
      <c r="V6" s="172"/>
      <c r="W6" s="172"/>
      <c r="X6" s="172"/>
      <c r="Y6" s="172"/>
      <c r="Z6" s="178">
        <f>SUM(Z4:Z5)</f>
        <v>0</v>
      </c>
      <c r="AA6" s="178">
        <f>SUM(AA4:AA5)</f>
        <v>5500000</v>
      </c>
      <c r="AB6" s="177">
        <f>SUM(AB4:AB5)</f>
        <v>55</v>
      </c>
      <c r="AC6" s="161"/>
    </row>
  </sheetData>
  <mergeCells count="18">
    <mergeCell ref="B6:H6"/>
    <mergeCell ref="A2:A3"/>
    <mergeCell ref="A1:P1"/>
    <mergeCell ref="B2:B3"/>
    <mergeCell ref="C2:C3"/>
    <mergeCell ref="D2:D3"/>
    <mergeCell ref="E2:E3"/>
    <mergeCell ref="F2:F3"/>
    <mergeCell ref="G2:G3"/>
    <mergeCell ref="H2:H3"/>
    <mergeCell ref="I2:I3"/>
    <mergeCell ref="J2:O2"/>
    <mergeCell ref="P2:P3"/>
    <mergeCell ref="S2:S3"/>
    <mergeCell ref="T2:T3"/>
    <mergeCell ref="U2:Z2"/>
    <mergeCell ref="AA2:AA3"/>
    <mergeCell ref="AB2:AB3"/>
  </mergeCells>
  <printOptions horizontalCentered="1"/>
  <pageMargins left="0.25" right="0.25" top="0.25" bottom="0.25" header="0.3" footer="0.3"/>
  <pageSetup paperSize="9" scale="58" orientation="landscape" r:id="rId1"/>
  <headerFooter>
    <oddFooter>&amp;LAPP 2023-24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6"/>
  <sheetViews>
    <sheetView zoomScale="60" zoomScaleNormal="60" zoomScaleSheetLayoutView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:E5"/>
    </sheetView>
  </sheetViews>
  <sheetFormatPr defaultColWidth="9.1796875" defaultRowHeight="21" x14ac:dyDescent="0.35"/>
  <cols>
    <col min="1" max="1" width="8.7265625" style="118" customWidth="1"/>
    <col min="2" max="2" width="15.7265625" style="116" customWidth="1"/>
    <col min="3" max="3" width="130.7265625" style="116" customWidth="1"/>
    <col min="4" max="5" width="15.7265625" style="140" customWidth="1"/>
    <col min="6" max="6" width="35.7265625" style="140" customWidth="1"/>
    <col min="7" max="7" width="30.7265625" style="140" customWidth="1"/>
    <col min="8" max="8" width="15.7265625" style="140" customWidth="1"/>
    <col min="9" max="9" width="15.7265625" style="115" customWidth="1"/>
    <col min="10" max="16" width="15.7265625" style="141" customWidth="1"/>
    <col min="17" max="17" width="5.7265625" style="114" customWidth="1"/>
    <col min="18" max="18" width="20.7265625" style="114" hidden="1" customWidth="1"/>
    <col min="19" max="19" width="12.7265625" style="115" hidden="1" customWidth="1"/>
    <col min="20" max="25" width="15.7265625" style="116" hidden="1" customWidth="1"/>
    <col min="26" max="26" width="15.7265625" style="117" hidden="1" customWidth="1"/>
    <col min="27" max="27" width="15.7265625" style="116" hidden="1" customWidth="1"/>
    <col min="28" max="28" width="12.7265625" style="116" hidden="1" customWidth="1"/>
    <col min="29" max="29" width="5.7265625" style="116" customWidth="1"/>
    <col min="30" max="30" width="9.453125" style="116" bestFit="1" customWidth="1"/>
    <col min="31" max="31" width="10" style="116" bestFit="1" customWidth="1"/>
    <col min="32" max="16384" width="9.1796875" style="116"/>
  </cols>
  <sheetData>
    <row r="1" spans="1:29" ht="100" customHeight="1" thickBot="1" x14ac:dyDescent="0.4">
      <c r="A1" s="227" t="s">
        <v>240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29" ht="30" customHeight="1" x14ac:dyDescent="0.35">
      <c r="A2" s="225" t="s">
        <v>206</v>
      </c>
      <c r="B2" s="228" t="s">
        <v>24</v>
      </c>
      <c r="C2" s="228" t="s">
        <v>25</v>
      </c>
      <c r="D2" s="228" t="s">
        <v>1</v>
      </c>
      <c r="E2" s="228" t="s">
        <v>220</v>
      </c>
      <c r="F2" s="228" t="s">
        <v>13</v>
      </c>
      <c r="G2" s="228" t="s">
        <v>15</v>
      </c>
      <c r="H2" s="228" t="s">
        <v>0</v>
      </c>
      <c r="I2" s="230" t="s">
        <v>27</v>
      </c>
      <c r="J2" s="230" t="s">
        <v>26</v>
      </c>
      <c r="K2" s="230"/>
      <c r="L2" s="230"/>
      <c r="M2" s="230"/>
      <c r="N2" s="230"/>
      <c r="O2" s="230"/>
      <c r="P2" s="230"/>
      <c r="R2" s="113" t="s">
        <v>234</v>
      </c>
      <c r="S2" s="218" t="s">
        <v>224</v>
      </c>
      <c r="T2" s="218" t="s">
        <v>221</v>
      </c>
      <c r="U2" s="220" t="s">
        <v>230</v>
      </c>
      <c r="V2" s="221"/>
      <c r="W2" s="221"/>
      <c r="X2" s="221"/>
      <c r="Y2" s="221"/>
      <c r="Z2" s="222"/>
      <c r="AA2" s="218" t="s">
        <v>222</v>
      </c>
      <c r="AB2" s="218" t="s">
        <v>223</v>
      </c>
      <c r="AC2" s="118"/>
    </row>
    <row r="3" spans="1:29" s="115" customFormat="1" ht="82.5" customHeight="1" x14ac:dyDescent="0.35">
      <c r="A3" s="226"/>
      <c r="B3" s="229"/>
      <c r="C3" s="229"/>
      <c r="D3" s="229"/>
      <c r="E3" s="229"/>
      <c r="F3" s="229"/>
      <c r="G3" s="229"/>
      <c r="H3" s="229"/>
      <c r="I3" s="231"/>
      <c r="J3" s="119" t="s">
        <v>28</v>
      </c>
      <c r="K3" s="119" t="s">
        <v>111</v>
      </c>
      <c r="L3" s="119" t="s">
        <v>203</v>
      </c>
      <c r="M3" s="119" t="s">
        <v>116</v>
      </c>
      <c r="N3" s="119" t="s">
        <v>16</v>
      </c>
      <c r="O3" s="119" t="s">
        <v>139</v>
      </c>
      <c r="P3" s="119" t="s">
        <v>17</v>
      </c>
      <c r="Q3" s="114"/>
      <c r="R3" s="120" t="s">
        <v>24</v>
      </c>
      <c r="S3" s="219"/>
      <c r="T3" s="219"/>
      <c r="U3" s="121" t="s">
        <v>225</v>
      </c>
      <c r="V3" s="121" t="s">
        <v>226</v>
      </c>
      <c r="W3" s="122" t="s">
        <v>227</v>
      </c>
      <c r="X3" s="122" t="s">
        <v>228</v>
      </c>
      <c r="Y3" s="122" t="s">
        <v>229</v>
      </c>
      <c r="Z3" s="123" t="s">
        <v>231</v>
      </c>
      <c r="AA3" s="219"/>
      <c r="AB3" s="219"/>
      <c r="AC3" s="124"/>
    </row>
    <row r="4" spans="1:29" s="115" customFormat="1" ht="30" customHeight="1" x14ac:dyDescent="0.35">
      <c r="A4" s="125">
        <v>1</v>
      </c>
      <c r="B4" s="126"/>
      <c r="C4" s="127"/>
      <c r="D4" s="126" t="s">
        <v>5</v>
      </c>
      <c r="E4" s="126"/>
      <c r="F4" s="126" t="s">
        <v>113</v>
      </c>
      <c r="G4" s="126" t="s">
        <v>18</v>
      </c>
      <c r="H4" s="32" t="s">
        <v>239</v>
      </c>
      <c r="I4" s="128"/>
      <c r="J4" s="129">
        <v>45575</v>
      </c>
      <c r="K4" s="129">
        <v>44493</v>
      </c>
      <c r="L4" s="129">
        <v>44501</v>
      </c>
      <c r="M4" s="129">
        <v>44503</v>
      </c>
      <c r="N4" s="129">
        <v>44514</v>
      </c>
      <c r="O4" s="129">
        <v>44515</v>
      </c>
      <c r="P4" s="129">
        <v>45291</v>
      </c>
      <c r="Q4" s="114"/>
      <c r="R4" s="130">
        <f>B4</f>
        <v>0</v>
      </c>
      <c r="S4" s="130">
        <v>102.94</v>
      </c>
      <c r="T4" s="130">
        <f t="shared" ref="T4:T5" si="0">S4*100000</f>
        <v>10294000</v>
      </c>
      <c r="U4" s="130"/>
      <c r="V4" s="130"/>
      <c r="W4" s="130">
        <v>2820912.3</v>
      </c>
      <c r="X4" s="130">
        <v>4465491.43</v>
      </c>
      <c r="Y4" s="130"/>
      <c r="Z4" s="131">
        <f>SUM(U4:Y4)</f>
        <v>7286403.7299999995</v>
      </c>
      <c r="AA4" s="132">
        <f>T4-Z4</f>
        <v>3007596.2700000005</v>
      </c>
      <c r="AB4" s="132">
        <f>AA4/100000</f>
        <v>30.075962700000005</v>
      </c>
      <c r="AC4" s="124"/>
    </row>
    <row r="5" spans="1:29" s="115" customFormat="1" ht="30" customHeight="1" x14ac:dyDescent="0.35">
      <c r="A5" s="133">
        <f>A4+1</f>
        <v>2</v>
      </c>
      <c r="B5" s="134"/>
      <c r="C5" s="135"/>
      <c r="D5" s="134" t="s">
        <v>5</v>
      </c>
      <c r="E5" s="134"/>
      <c r="F5" s="134" t="s">
        <v>113</v>
      </c>
      <c r="G5" s="126" t="s">
        <v>18</v>
      </c>
      <c r="H5" s="32" t="s">
        <v>239</v>
      </c>
      <c r="I5" s="128"/>
      <c r="J5" s="129">
        <v>45459</v>
      </c>
      <c r="K5" s="129">
        <v>44648</v>
      </c>
      <c r="L5" s="129">
        <v>44662</v>
      </c>
      <c r="M5" s="129">
        <v>44675</v>
      </c>
      <c r="N5" s="129">
        <v>44676</v>
      </c>
      <c r="O5" s="129">
        <v>44676</v>
      </c>
      <c r="P5" s="129">
        <v>45291</v>
      </c>
      <c r="Q5" s="114"/>
      <c r="R5" s="130">
        <f t="shared" ref="R5" si="1">B5</f>
        <v>0</v>
      </c>
      <c r="S5" s="130">
        <v>69.989999999999995</v>
      </c>
      <c r="T5" s="130">
        <f t="shared" si="0"/>
        <v>6998999.9999999991</v>
      </c>
      <c r="U5" s="130"/>
      <c r="V5" s="130"/>
      <c r="W5" s="130">
        <v>695500.01</v>
      </c>
      <c r="X5" s="130">
        <v>3763694.1299999994</v>
      </c>
      <c r="Y5" s="130"/>
      <c r="Z5" s="131">
        <f t="shared" ref="Z5" si="2">SUM(U5:Y5)</f>
        <v>4459194.1399999997</v>
      </c>
      <c r="AA5" s="132">
        <f t="shared" ref="AA5" si="3">T5-Z5</f>
        <v>2539805.8599999994</v>
      </c>
      <c r="AB5" s="132">
        <f t="shared" ref="AB5" si="4">AA5/100000</f>
        <v>25.398058599999995</v>
      </c>
      <c r="AC5" s="124"/>
    </row>
    <row r="6" spans="1:29" ht="30" customHeight="1" thickBot="1" x14ac:dyDescent="0.4">
      <c r="A6" s="136"/>
      <c r="B6" s="223" t="s">
        <v>32</v>
      </c>
      <c r="C6" s="223"/>
      <c r="D6" s="223"/>
      <c r="E6" s="223"/>
      <c r="F6" s="223"/>
      <c r="G6" s="223"/>
      <c r="H6" s="223"/>
      <c r="I6" s="137">
        <f>SUM(I4:I5)</f>
        <v>0</v>
      </c>
      <c r="J6" s="224"/>
      <c r="K6" s="224"/>
      <c r="L6" s="224"/>
      <c r="M6" s="224"/>
      <c r="N6" s="224"/>
      <c r="O6" s="224"/>
      <c r="P6" s="224"/>
      <c r="R6" s="138" t="s">
        <v>214</v>
      </c>
      <c r="S6" s="139">
        <f>SUM(S4:S5)</f>
        <v>172.93</v>
      </c>
      <c r="T6" s="139">
        <f>SUM(T4:T5)</f>
        <v>17293000</v>
      </c>
      <c r="U6" s="130"/>
      <c r="V6" s="130"/>
      <c r="W6" s="130"/>
      <c r="X6" s="130"/>
      <c r="Y6" s="130"/>
      <c r="Z6" s="139">
        <f>SUM(Z4:Z5)</f>
        <v>11745597.869999999</v>
      </c>
      <c r="AA6" s="139">
        <f>SUM(AA4:AA5)</f>
        <v>5547402.1299999999</v>
      </c>
      <c r="AB6" s="139">
        <f>SUM(AB4:AB5)</f>
        <v>55.474021300000004</v>
      </c>
      <c r="AC6" s="118"/>
    </row>
  </sheetData>
  <mergeCells count="18">
    <mergeCell ref="B6:H6"/>
    <mergeCell ref="J6:P6"/>
    <mergeCell ref="A2:A3"/>
    <mergeCell ref="A1:P1"/>
    <mergeCell ref="B2:B3"/>
    <mergeCell ref="C2:C3"/>
    <mergeCell ref="D2:D3"/>
    <mergeCell ref="E2:E3"/>
    <mergeCell ref="F2:F3"/>
    <mergeCell ref="G2:G3"/>
    <mergeCell ref="H2:H3"/>
    <mergeCell ref="I2:I3"/>
    <mergeCell ref="J2:P2"/>
    <mergeCell ref="S2:S3"/>
    <mergeCell ref="T2:T3"/>
    <mergeCell ref="U2:Z2"/>
    <mergeCell ref="AA2:AA3"/>
    <mergeCell ref="AB2:AB3"/>
  </mergeCells>
  <printOptions horizontalCentered="1"/>
  <pageMargins left="0.25" right="0.25" top="0.25" bottom="0.25" header="0.3" footer="0.3"/>
  <pageSetup paperSize="9" scale="36" orientation="landscape" r:id="rId1"/>
  <headerFooter>
    <oddFooter>&amp;LAPP 2023-24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16"/>
  <sheetViews>
    <sheetView tabSelected="1" zoomScale="59" zoomScaleNormal="59" zoomScaleSheetLayoutView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9" sqref="F9:F11"/>
    </sheetView>
  </sheetViews>
  <sheetFormatPr defaultColWidth="9.1796875" defaultRowHeight="14.5" x14ac:dyDescent="0.35"/>
  <cols>
    <col min="1" max="1" width="8.7265625" style="30" customWidth="1"/>
    <col min="2" max="2" width="15.7265625" style="148" customWidth="1"/>
    <col min="3" max="3" width="68.7265625" style="149" customWidth="1"/>
    <col min="4" max="4" width="12.7265625" style="149" customWidth="1"/>
    <col min="5" max="5" width="12.7265625" style="156" customWidth="1"/>
    <col min="6" max="7" width="14.7265625" style="149" customWidth="1"/>
    <col min="8" max="8" width="12.7265625" style="149" customWidth="1"/>
    <col min="9" max="15" width="12.7265625" style="150" customWidth="1"/>
    <col min="16" max="16" width="12.7265625" style="92" customWidth="1"/>
    <col min="17" max="17" width="5.7265625" style="92" customWidth="1"/>
    <col min="18" max="18" width="20.7265625" style="92" hidden="1" customWidth="1"/>
    <col min="19" max="19" width="12.7265625" style="92" hidden="1" customWidth="1"/>
    <col min="20" max="27" width="15.7265625" style="92" hidden="1" customWidth="1"/>
    <col min="28" max="28" width="12.7265625" style="92" hidden="1" customWidth="1"/>
    <col min="29" max="29" width="5.7265625" style="92" customWidth="1"/>
    <col min="30" max="16384" width="9.1796875" style="92"/>
  </cols>
  <sheetData>
    <row r="1" spans="1:28" s="30" customFormat="1" ht="100" customHeight="1" thickBot="1" x14ac:dyDescent="0.4">
      <c r="A1" s="232" t="s">
        <v>241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</row>
    <row r="2" spans="1:28" s="30" customFormat="1" ht="30" customHeight="1" x14ac:dyDescent="0.35">
      <c r="A2" s="213" t="s">
        <v>206</v>
      </c>
      <c r="B2" s="213" t="s">
        <v>24</v>
      </c>
      <c r="C2" s="213" t="s">
        <v>81</v>
      </c>
      <c r="D2" s="213" t="s">
        <v>1</v>
      </c>
      <c r="E2" s="234" t="s">
        <v>220</v>
      </c>
      <c r="F2" s="213" t="s">
        <v>13</v>
      </c>
      <c r="G2" s="213" t="s">
        <v>15</v>
      </c>
      <c r="H2" s="213" t="s">
        <v>0</v>
      </c>
      <c r="I2" s="217" t="s">
        <v>27</v>
      </c>
      <c r="J2" s="217" t="s">
        <v>123</v>
      </c>
      <c r="K2" s="217"/>
      <c r="L2" s="217"/>
      <c r="M2" s="217"/>
      <c r="N2" s="217"/>
      <c r="O2" s="217"/>
      <c r="P2" s="217" t="s">
        <v>122</v>
      </c>
      <c r="R2" s="113" t="s">
        <v>233</v>
      </c>
      <c r="S2" s="236" t="s">
        <v>224</v>
      </c>
      <c r="T2" s="236" t="s">
        <v>221</v>
      </c>
      <c r="U2" s="238" t="s">
        <v>230</v>
      </c>
      <c r="V2" s="239"/>
      <c r="W2" s="239"/>
      <c r="X2" s="239"/>
      <c r="Y2" s="239"/>
      <c r="Z2" s="240"/>
      <c r="AA2" s="236" t="s">
        <v>222</v>
      </c>
      <c r="AB2" s="236" t="s">
        <v>223</v>
      </c>
    </row>
    <row r="3" spans="1:28" s="31" customFormat="1" ht="45.75" customHeight="1" x14ac:dyDescent="0.35">
      <c r="A3" s="193"/>
      <c r="B3" s="193"/>
      <c r="C3" s="193"/>
      <c r="D3" s="193"/>
      <c r="E3" s="235"/>
      <c r="F3" s="193"/>
      <c r="G3" s="193"/>
      <c r="H3" s="193"/>
      <c r="I3" s="200"/>
      <c r="J3" s="43" t="s">
        <v>117</v>
      </c>
      <c r="K3" s="43" t="s">
        <v>118</v>
      </c>
      <c r="L3" s="43" t="s">
        <v>119</v>
      </c>
      <c r="M3" s="43" t="s">
        <v>120</v>
      </c>
      <c r="N3" s="43" t="s">
        <v>121</v>
      </c>
      <c r="O3" s="43" t="s">
        <v>16</v>
      </c>
      <c r="P3" s="200"/>
      <c r="R3" s="112" t="s">
        <v>24</v>
      </c>
      <c r="S3" s="237"/>
      <c r="T3" s="237"/>
      <c r="U3" s="151" t="s">
        <v>225</v>
      </c>
      <c r="V3" s="151" t="s">
        <v>226</v>
      </c>
      <c r="W3" s="152" t="s">
        <v>227</v>
      </c>
      <c r="X3" s="152" t="s">
        <v>228</v>
      </c>
      <c r="Y3" s="152" t="s">
        <v>229</v>
      </c>
      <c r="Z3" s="153" t="s">
        <v>231</v>
      </c>
      <c r="AA3" s="237"/>
      <c r="AB3" s="237"/>
    </row>
    <row r="4" spans="1:28" s="31" customFormat="1" ht="30" customHeight="1" x14ac:dyDescent="0.35">
      <c r="A4" s="56">
        <v>1</v>
      </c>
      <c r="B4" s="32"/>
      <c r="C4" s="33"/>
      <c r="D4" s="32" t="s">
        <v>2</v>
      </c>
      <c r="E4" s="32" t="s">
        <v>3</v>
      </c>
      <c r="F4" s="32" t="s">
        <v>124</v>
      </c>
      <c r="G4" s="32" t="s">
        <v>18</v>
      </c>
      <c r="H4" s="32" t="s">
        <v>57</v>
      </c>
      <c r="I4" s="35"/>
      <c r="J4" s="36">
        <v>45635</v>
      </c>
      <c r="K4" s="36">
        <v>44189</v>
      </c>
      <c r="L4" s="36">
        <v>43911</v>
      </c>
      <c r="M4" s="36">
        <v>44279</v>
      </c>
      <c r="N4" s="36">
        <v>44280</v>
      </c>
      <c r="O4" s="36">
        <v>44299</v>
      </c>
      <c r="P4" s="36">
        <v>45050</v>
      </c>
      <c r="R4" s="55">
        <f>B4</f>
        <v>0</v>
      </c>
      <c r="S4" s="55">
        <v>177.24</v>
      </c>
      <c r="T4" s="55">
        <f>S4*100000</f>
        <v>17724000</v>
      </c>
      <c r="U4" s="55">
        <v>2009754</v>
      </c>
      <c r="V4" s="55">
        <v>2409217</v>
      </c>
      <c r="W4" s="55">
        <v>1693700</v>
      </c>
      <c r="X4" s="55">
        <v>4283270</v>
      </c>
      <c r="Y4" s="55"/>
      <c r="Z4" s="55">
        <f>SUM(U4:Y4)</f>
        <v>10395941</v>
      </c>
      <c r="AA4" s="110">
        <f>T4-Z4</f>
        <v>7328059</v>
      </c>
      <c r="AB4" s="110">
        <f>AA4/100000</f>
        <v>73.280590000000004</v>
      </c>
    </row>
    <row r="5" spans="1:28" s="31" customFormat="1" ht="30" customHeight="1" x14ac:dyDescent="0.35">
      <c r="A5" s="56">
        <f>A4+1</f>
        <v>2</v>
      </c>
      <c r="B5" s="32"/>
      <c r="C5" s="33"/>
      <c r="D5" s="32" t="s">
        <v>2</v>
      </c>
      <c r="E5" s="32" t="s">
        <v>23</v>
      </c>
      <c r="F5" s="32" t="s">
        <v>37</v>
      </c>
      <c r="G5" s="32" t="s">
        <v>18</v>
      </c>
      <c r="H5" s="32" t="s">
        <v>57</v>
      </c>
      <c r="I5" s="35"/>
      <c r="J5" s="36">
        <v>45447</v>
      </c>
      <c r="K5" s="36">
        <f>J5+7</f>
        <v>45454</v>
      </c>
      <c r="L5" s="36">
        <f>K5+0</f>
        <v>45454</v>
      </c>
      <c r="M5" s="36">
        <f>L5+1</f>
        <v>45455</v>
      </c>
      <c r="N5" s="36">
        <f>M5+1</f>
        <v>45456</v>
      </c>
      <c r="O5" s="36">
        <v>45097</v>
      </c>
      <c r="P5" s="36">
        <f>O5+30</f>
        <v>45127</v>
      </c>
      <c r="R5" s="55">
        <f>B5</f>
        <v>0</v>
      </c>
      <c r="S5" s="55">
        <v>4.87</v>
      </c>
      <c r="T5" s="55">
        <f t="shared" ref="T5" si="0">S5*100000</f>
        <v>487000</v>
      </c>
      <c r="U5" s="55"/>
      <c r="V5" s="55"/>
      <c r="W5" s="55"/>
      <c r="X5" s="55"/>
      <c r="Y5" s="55"/>
      <c r="Z5" s="55">
        <f t="shared" ref="Z5" si="1">SUM(U5:Y5)</f>
        <v>0</v>
      </c>
      <c r="AA5" s="110">
        <f t="shared" ref="AA5" si="2">T5-Z5</f>
        <v>487000</v>
      </c>
      <c r="AB5" s="110">
        <f t="shared" ref="AB5" si="3">AA5/100000</f>
        <v>4.87</v>
      </c>
    </row>
    <row r="6" spans="1:28" s="31" customFormat="1" ht="30" customHeight="1" thickBot="1" x14ac:dyDescent="0.4">
      <c r="A6" s="154"/>
      <c r="B6" s="233" t="s">
        <v>53</v>
      </c>
      <c r="C6" s="233"/>
      <c r="D6" s="233"/>
      <c r="E6" s="233"/>
      <c r="F6" s="233"/>
      <c r="G6" s="233"/>
      <c r="H6" s="233"/>
      <c r="I6" s="145">
        <f>SUM(I4:I5)</f>
        <v>0</v>
      </c>
      <c r="J6" s="155"/>
      <c r="K6" s="155"/>
      <c r="L6" s="155"/>
      <c r="M6" s="155"/>
      <c r="N6" s="155"/>
      <c r="O6" s="155"/>
      <c r="P6" s="147"/>
      <c r="R6" s="142" t="s">
        <v>214</v>
      </c>
      <c r="S6" s="142">
        <f>SUM(S4:S5)</f>
        <v>182.11</v>
      </c>
      <c r="T6" s="142">
        <f>SUM(T4:T5)</f>
        <v>18211000</v>
      </c>
      <c r="U6" s="55"/>
      <c r="V6" s="55"/>
      <c r="W6" s="55"/>
      <c r="X6" s="55"/>
      <c r="Y6" s="55"/>
      <c r="Z6" s="142">
        <f>SUM(Z4:Z5)</f>
        <v>10395941</v>
      </c>
      <c r="AA6" s="142">
        <f>SUM(AA4:AA5)</f>
        <v>7815059</v>
      </c>
      <c r="AB6" s="142">
        <f>SUM(AB4:AB5)</f>
        <v>78.150590000000008</v>
      </c>
    </row>
    <row r="9" spans="1:28" x14ac:dyDescent="0.35">
      <c r="E9" s="184" t="s">
        <v>235</v>
      </c>
      <c r="F9" s="183"/>
      <c r="G9" s="143"/>
      <c r="H9" s="183"/>
      <c r="I9" s="185">
        <f>'APP Goods '!$I$6</f>
        <v>0</v>
      </c>
    </row>
    <row r="10" spans="1:28" x14ac:dyDescent="0.35">
      <c r="E10" s="184" t="s">
        <v>236</v>
      </c>
      <c r="F10" s="183"/>
      <c r="G10" s="143"/>
      <c r="H10" s="183"/>
      <c r="I10" s="185">
        <f>'APP Services '!$I$6</f>
        <v>0</v>
      </c>
    </row>
    <row r="11" spans="1:28" x14ac:dyDescent="0.35">
      <c r="E11" s="184" t="s">
        <v>237</v>
      </c>
      <c r="F11" s="183"/>
      <c r="G11" s="143"/>
      <c r="H11" s="183"/>
      <c r="I11" s="185">
        <f>I6</f>
        <v>0</v>
      </c>
    </row>
    <row r="12" spans="1:28" x14ac:dyDescent="0.35">
      <c r="E12" s="186"/>
      <c r="F12" s="187">
        <f>SUM(F9:F11)</f>
        <v>0</v>
      </c>
      <c r="G12" s="188">
        <f>SUM(G9:G11)</f>
        <v>0</v>
      </c>
      <c r="H12" s="187">
        <f>SUM(H9:H11)</f>
        <v>0</v>
      </c>
      <c r="I12" s="188">
        <f>SUM(I9:I11)</f>
        <v>0</v>
      </c>
      <c r="T12" s="157"/>
      <c r="U12" s="158"/>
      <c r="V12" s="158"/>
      <c r="W12" s="158"/>
      <c r="X12" s="158"/>
      <c r="Y12" s="158"/>
      <c r="Z12" s="159"/>
    </row>
    <row r="13" spans="1:28" x14ac:dyDescent="0.35">
      <c r="T13" s="157"/>
      <c r="U13" s="158"/>
      <c r="V13" s="158"/>
      <c r="W13" s="158"/>
      <c r="X13" s="158"/>
      <c r="Y13" s="158"/>
      <c r="Z13" s="159"/>
    </row>
    <row r="14" spans="1:28" x14ac:dyDescent="0.35">
      <c r="T14" s="157"/>
      <c r="U14" s="158"/>
      <c r="V14" s="158"/>
      <c r="W14" s="158"/>
      <c r="X14" s="158"/>
      <c r="Y14" s="158"/>
      <c r="Z14" s="159"/>
    </row>
    <row r="15" spans="1:28" x14ac:dyDescent="0.35">
      <c r="Z15" s="159"/>
    </row>
    <row r="16" spans="1:28" x14ac:dyDescent="0.35">
      <c r="T16" s="160"/>
      <c r="U16" s="160"/>
      <c r="V16" s="160"/>
      <c r="W16" s="160"/>
      <c r="X16" s="160"/>
      <c r="Y16" s="160"/>
      <c r="Z16" s="160"/>
    </row>
  </sheetData>
  <mergeCells count="18">
    <mergeCell ref="T2:T3"/>
    <mergeCell ref="AB2:AB3"/>
    <mergeCell ref="U2:Z2"/>
    <mergeCell ref="AA2:AA3"/>
    <mergeCell ref="P2:P3"/>
    <mergeCell ref="S2:S3"/>
    <mergeCell ref="A1:P1"/>
    <mergeCell ref="I2:I3"/>
    <mergeCell ref="J2:O2"/>
    <mergeCell ref="B6:H6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25" right="0.25" top="0.25" bottom="0.25" header="0.3" footer="0.3"/>
  <pageSetup paperSize="9" scale="54" orientation="landscape" r:id="rId1"/>
  <headerFooter>
    <oddFooter>&amp;LAPP 2023-24&amp;CPage &amp;P</oddFooter>
  </headerFooter>
  <ignoredErrors>
    <ignoredError sqref="N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0"/>
  <sheetViews>
    <sheetView topLeftCell="A29" zoomScale="115" zoomScaleNormal="115" zoomScaleSheetLayoutView="100" workbookViewId="0">
      <selection activeCell="P2" sqref="A2:XFD39"/>
    </sheetView>
  </sheetViews>
  <sheetFormatPr defaultColWidth="9.1796875" defaultRowHeight="14.5" x14ac:dyDescent="0.35"/>
  <cols>
    <col min="1" max="1" width="9.1796875" style="5"/>
    <col min="2" max="2" width="64" style="5" customWidth="1"/>
    <col min="3" max="4" width="6.7265625" style="5" customWidth="1"/>
    <col min="5" max="5" width="9.453125" style="5" customWidth="1"/>
    <col min="6" max="6" width="14" style="5" customWidth="1"/>
    <col min="7" max="7" width="7.453125" style="5" customWidth="1"/>
    <col min="8" max="8" width="11.453125" style="10" customWidth="1"/>
    <col min="9" max="9" width="11.81640625" style="8" customWidth="1"/>
    <col min="10" max="11" width="10.26953125" style="8" customWidth="1"/>
    <col min="12" max="12" width="11.7265625" style="8" customWidth="1"/>
    <col min="13" max="14" width="10.81640625" style="8" customWidth="1"/>
    <col min="15" max="15" width="11.453125" style="8" customWidth="1"/>
    <col min="16" max="16" width="11.7265625" style="9" customWidth="1"/>
    <col min="17" max="17" width="11" style="10" customWidth="1"/>
    <col min="18" max="18" width="10.26953125" style="5" bestFit="1" customWidth="1"/>
    <col min="19" max="19" width="10.26953125" style="6" bestFit="1" customWidth="1"/>
    <col min="20" max="20" width="10.26953125" style="5" bestFit="1" customWidth="1"/>
    <col min="21" max="21" width="9.1796875" style="5"/>
    <col min="22" max="16384" width="9.1796875" style="4"/>
  </cols>
  <sheetData>
    <row r="1" spans="1:21" ht="66" customHeight="1" x14ac:dyDescent="0.35">
      <c r="A1" s="244" t="s">
        <v>193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21" ht="15" customHeight="1" x14ac:dyDescent="0.35">
      <c r="A2" s="245" t="s">
        <v>24</v>
      </c>
      <c r="B2" s="245" t="s">
        <v>25</v>
      </c>
      <c r="C2" s="245" t="s">
        <v>1</v>
      </c>
      <c r="D2" s="245" t="s">
        <v>14</v>
      </c>
      <c r="E2" s="245" t="s">
        <v>106</v>
      </c>
      <c r="F2" s="245" t="s">
        <v>15</v>
      </c>
      <c r="G2" s="245" t="s">
        <v>0</v>
      </c>
      <c r="H2" s="246" t="s">
        <v>27</v>
      </c>
      <c r="I2" s="246" t="s">
        <v>26</v>
      </c>
      <c r="J2" s="246"/>
      <c r="K2" s="246"/>
      <c r="L2" s="246"/>
      <c r="M2" s="246"/>
      <c r="N2" s="246"/>
      <c r="O2" s="246"/>
    </row>
    <row r="3" spans="1:21" s="10" customFormat="1" ht="38.25" customHeight="1" x14ac:dyDescent="0.3">
      <c r="A3" s="245"/>
      <c r="B3" s="245"/>
      <c r="C3" s="245"/>
      <c r="D3" s="245"/>
      <c r="E3" s="245"/>
      <c r="F3" s="245"/>
      <c r="G3" s="245"/>
      <c r="H3" s="246"/>
      <c r="I3" s="7" t="s">
        <v>28</v>
      </c>
      <c r="J3" s="7" t="s">
        <v>111</v>
      </c>
      <c r="K3" s="7" t="s">
        <v>115</v>
      </c>
      <c r="L3" s="7" t="s">
        <v>116</v>
      </c>
      <c r="M3" s="7" t="s">
        <v>16</v>
      </c>
      <c r="N3" s="7" t="s">
        <v>139</v>
      </c>
      <c r="O3" s="7" t="s">
        <v>17</v>
      </c>
      <c r="P3" s="9"/>
      <c r="R3" s="5"/>
      <c r="S3" s="6"/>
      <c r="T3" s="5"/>
      <c r="U3" s="5"/>
    </row>
    <row r="4" spans="1:21" s="10" customFormat="1" ht="30" customHeight="1" x14ac:dyDescent="0.3">
      <c r="A4" s="1" t="s">
        <v>140</v>
      </c>
      <c r="B4" s="2" t="s">
        <v>69</v>
      </c>
      <c r="C4" s="1" t="s">
        <v>5</v>
      </c>
      <c r="D4" s="1">
        <v>12</v>
      </c>
      <c r="E4" s="1" t="s">
        <v>113</v>
      </c>
      <c r="F4" s="1" t="s">
        <v>18</v>
      </c>
      <c r="G4" s="1" t="s">
        <v>4</v>
      </c>
      <c r="H4" s="12">
        <v>102.94</v>
      </c>
      <c r="I4" s="17">
        <v>44479</v>
      </c>
      <c r="J4" s="17">
        <v>44493</v>
      </c>
      <c r="K4" s="17">
        <v>44501</v>
      </c>
      <c r="L4" s="17">
        <v>44503</v>
      </c>
      <c r="M4" s="17">
        <v>44514</v>
      </c>
      <c r="N4" s="17">
        <v>44515</v>
      </c>
      <c r="O4" s="17">
        <v>45291</v>
      </c>
      <c r="P4" s="9"/>
      <c r="R4" s="5"/>
      <c r="S4" s="6"/>
      <c r="T4" s="5"/>
      <c r="U4" s="5"/>
    </row>
    <row r="5" spans="1:21" s="14" customFormat="1" ht="27" customHeight="1" x14ac:dyDescent="0.3">
      <c r="A5" s="11" t="s">
        <v>141</v>
      </c>
      <c r="B5" s="13" t="s">
        <v>19</v>
      </c>
      <c r="C5" s="11" t="s">
        <v>5</v>
      </c>
      <c r="D5" s="11">
        <v>21</v>
      </c>
      <c r="E5" s="11" t="s">
        <v>113</v>
      </c>
      <c r="F5" s="11" t="s">
        <v>18</v>
      </c>
      <c r="G5" s="11" t="s">
        <v>4</v>
      </c>
      <c r="H5" s="12">
        <v>69.989999999999995</v>
      </c>
      <c r="I5" s="17">
        <v>44636</v>
      </c>
      <c r="J5" s="17">
        <v>44648</v>
      </c>
      <c r="K5" s="17">
        <v>44662</v>
      </c>
      <c r="L5" s="17">
        <v>44675</v>
      </c>
      <c r="M5" s="17">
        <v>44676</v>
      </c>
      <c r="N5" s="17">
        <v>44676</v>
      </c>
      <c r="O5" s="17">
        <v>45291</v>
      </c>
      <c r="P5" s="9"/>
      <c r="R5" s="15"/>
      <c r="S5" s="16"/>
      <c r="T5" s="15"/>
      <c r="U5" s="15"/>
    </row>
    <row r="6" spans="1:21" s="14" customFormat="1" ht="27.75" customHeight="1" x14ac:dyDescent="0.3">
      <c r="A6" s="1" t="s">
        <v>142</v>
      </c>
      <c r="B6" s="2" t="s">
        <v>20</v>
      </c>
      <c r="C6" s="1" t="s">
        <v>5</v>
      </c>
      <c r="D6" s="1">
        <v>17</v>
      </c>
      <c r="E6" s="1" t="s">
        <v>143</v>
      </c>
      <c r="F6" s="1" t="s">
        <v>18</v>
      </c>
      <c r="G6" s="1" t="s">
        <v>4</v>
      </c>
      <c r="H6" s="12">
        <v>49.44</v>
      </c>
      <c r="I6" s="17">
        <v>44537</v>
      </c>
      <c r="J6" s="17">
        <v>44542</v>
      </c>
      <c r="K6" s="17">
        <v>44553</v>
      </c>
      <c r="L6" s="17">
        <v>44556</v>
      </c>
      <c r="M6" s="17">
        <v>44556</v>
      </c>
      <c r="N6" s="17">
        <v>44556</v>
      </c>
      <c r="O6" s="17">
        <v>45071</v>
      </c>
      <c r="P6" s="9"/>
      <c r="R6" s="15"/>
      <c r="S6" s="16"/>
      <c r="T6" s="15"/>
      <c r="U6" s="15"/>
    </row>
    <row r="7" spans="1:21" s="10" customFormat="1" ht="26.25" customHeight="1" x14ac:dyDescent="0.3">
      <c r="A7" s="1" t="s">
        <v>144</v>
      </c>
      <c r="B7" s="2" t="s">
        <v>67</v>
      </c>
      <c r="C7" s="1" t="s">
        <v>5</v>
      </c>
      <c r="D7" s="1">
        <v>18</v>
      </c>
      <c r="E7" s="1" t="s">
        <v>113</v>
      </c>
      <c r="F7" s="1" t="s">
        <v>18</v>
      </c>
      <c r="G7" s="1" t="s">
        <v>4</v>
      </c>
      <c r="H7" s="12">
        <v>87.46</v>
      </c>
      <c r="I7" s="17">
        <v>44648</v>
      </c>
      <c r="J7" s="17">
        <v>44650</v>
      </c>
      <c r="K7" s="17">
        <v>44650</v>
      </c>
      <c r="L7" s="17">
        <v>44671</v>
      </c>
      <c r="M7" s="17">
        <v>44743</v>
      </c>
      <c r="N7" s="17">
        <v>44743</v>
      </c>
      <c r="O7" s="17">
        <v>45291</v>
      </c>
      <c r="P7" s="9"/>
      <c r="R7" s="5"/>
      <c r="S7" s="6"/>
      <c r="T7" s="5"/>
      <c r="U7" s="5"/>
    </row>
    <row r="8" spans="1:21" s="20" customFormat="1" ht="35.25" customHeight="1" x14ac:dyDescent="0.3">
      <c r="A8" s="11" t="s">
        <v>104</v>
      </c>
      <c r="B8" s="13" t="s">
        <v>68</v>
      </c>
      <c r="C8" s="11" t="s">
        <v>5</v>
      </c>
      <c r="D8" s="11">
        <v>29</v>
      </c>
      <c r="E8" s="11" t="s">
        <v>113</v>
      </c>
      <c r="F8" s="11" t="s">
        <v>18</v>
      </c>
      <c r="G8" s="11" t="s">
        <v>4</v>
      </c>
      <c r="H8" s="12">
        <f>81.8</f>
        <v>81.8</v>
      </c>
      <c r="I8" s="18">
        <v>44378</v>
      </c>
      <c r="J8" s="18">
        <v>44382</v>
      </c>
      <c r="K8" s="18">
        <v>44392</v>
      </c>
      <c r="L8" s="18">
        <v>44395</v>
      </c>
      <c r="M8" s="18">
        <v>44404</v>
      </c>
      <c r="N8" s="18">
        <v>44409</v>
      </c>
      <c r="O8" s="18">
        <v>45291</v>
      </c>
      <c r="P8" s="19"/>
      <c r="R8" s="21"/>
      <c r="S8" s="22"/>
      <c r="T8" s="21"/>
      <c r="U8" s="21"/>
    </row>
    <row r="9" spans="1:21" s="20" customFormat="1" ht="27" customHeight="1" x14ac:dyDescent="0.3">
      <c r="A9" s="11" t="s">
        <v>145</v>
      </c>
      <c r="B9" s="13" t="s">
        <v>29</v>
      </c>
      <c r="C9" s="11" t="s">
        <v>5</v>
      </c>
      <c r="D9" s="11">
        <v>24</v>
      </c>
      <c r="E9" s="11" t="s">
        <v>113</v>
      </c>
      <c r="F9" s="11" t="s">
        <v>18</v>
      </c>
      <c r="G9" s="11" t="s">
        <v>4</v>
      </c>
      <c r="H9" s="12">
        <v>115.52</v>
      </c>
      <c r="I9" s="18">
        <v>44405</v>
      </c>
      <c r="J9" s="18">
        <v>44416</v>
      </c>
      <c r="K9" s="18">
        <v>44427</v>
      </c>
      <c r="L9" s="18">
        <v>44454</v>
      </c>
      <c r="M9" s="18">
        <v>44501</v>
      </c>
      <c r="N9" s="18">
        <v>44501</v>
      </c>
      <c r="O9" s="18">
        <v>45230</v>
      </c>
      <c r="P9" s="19"/>
      <c r="R9" s="21"/>
      <c r="S9" s="22"/>
      <c r="T9" s="21"/>
      <c r="U9" s="21"/>
    </row>
    <row r="10" spans="1:21" s="10" customFormat="1" ht="27" customHeight="1" x14ac:dyDescent="0.3">
      <c r="A10" s="1" t="s">
        <v>146</v>
      </c>
      <c r="B10" s="2" t="s">
        <v>65</v>
      </c>
      <c r="C10" s="1" t="s">
        <v>5</v>
      </c>
      <c r="D10" s="1">
        <v>23</v>
      </c>
      <c r="E10" s="11" t="s">
        <v>143</v>
      </c>
      <c r="F10" s="1" t="s">
        <v>18</v>
      </c>
      <c r="G10" s="1" t="s">
        <v>4</v>
      </c>
      <c r="H10" s="12">
        <v>55.7</v>
      </c>
      <c r="I10" s="17">
        <v>44572</v>
      </c>
      <c r="J10" s="17">
        <v>44584</v>
      </c>
      <c r="K10" s="17">
        <v>44584</v>
      </c>
      <c r="L10" s="17">
        <f>K10+7</f>
        <v>44591</v>
      </c>
      <c r="M10" s="17">
        <v>44599</v>
      </c>
      <c r="N10" s="17">
        <v>44599</v>
      </c>
      <c r="O10" s="17">
        <v>45291</v>
      </c>
      <c r="P10" s="9"/>
      <c r="R10" s="5"/>
      <c r="S10" s="6"/>
      <c r="T10" s="5"/>
      <c r="U10" s="5"/>
    </row>
    <row r="11" spans="1:21" s="10" customFormat="1" ht="29.25" customHeight="1" x14ac:dyDescent="0.3">
      <c r="A11" s="1" t="s">
        <v>105</v>
      </c>
      <c r="B11" s="2" t="s">
        <v>30</v>
      </c>
      <c r="C11" s="1" t="s">
        <v>5</v>
      </c>
      <c r="D11" s="1">
        <v>24</v>
      </c>
      <c r="E11" s="1" t="s">
        <v>113</v>
      </c>
      <c r="F11" s="1" t="s">
        <v>18</v>
      </c>
      <c r="G11" s="1" t="s">
        <v>4</v>
      </c>
      <c r="H11" s="12">
        <v>79.27</v>
      </c>
      <c r="I11" s="17">
        <v>44237</v>
      </c>
      <c r="J11" s="17">
        <v>44244</v>
      </c>
      <c r="K11" s="17">
        <v>44256</v>
      </c>
      <c r="L11" s="17">
        <v>44262</v>
      </c>
      <c r="M11" s="17">
        <v>44274</v>
      </c>
      <c r="N11" s="17">
        <v>44274</v>
      </c>
      <c r="O11" s="17">
        <v>45003</v>
      </c>
      <c r="P11" s="9"/>
      <c r="R11" s="5"/>
      <c r="S11" s="6"/>
      <c r="T11" s="5"/>
      <c r="U11" s="5"/>
    </row>
    <row r="12" spans="1:21" s="10" customFormat="1" ht="29.25" customHeight="1" x14ac:dyDescent="0.3">
      <c r="A12" s="1" t="s">
        <v>195</v>
      </c>
      <c r="B12" s="2" t="s">
        <v>30</v>
      </c>
      <c r="C12" s="1" t="s">
        <v>5</v>
      </c>
      <c r="D12" s="1">
        <v>10</v>
      </c>
      <c r="E12" s="1" t="s">
        <v>113</v>
      </c>
      <c r="F12" s="1" t="s">
        <v>18</v>
      </c>
      <c r="G12" s="1" t="s">
        <v>4</v>
      </c>
      <c r="H12" s="12">
        <v>34</v>
      </c>
      <c r="I12" s="17">
        <v>44967</v>
      </c>
      <c r="J12" s="17">
        <v>44974</v>
      </c>
      <c r="K12" s="17">
        <v>44986</v>
      </c>
      <c r="L12" s="17">
        <v>44992</v>
      </c>
      <c r="M12" s="17">
        <v>45004</v>
      </c>
      <c r="N12" s="17">
        <v>45004</v>
      </c>
      <c r="O12" s="17">
        <v>45291</v>
      </c>
      <c r="P12" s="9"/>
      <c r="R12" s="5"/>
      <c r="S12" s="6"/>
      <c r="T12" s="5"/>
      <c r="U12" s="5"/>
    </row>
    <row r="13" spans="1:21" s="10" customFormat="1" ht="24" customHeight="1" x14ac:dyDescent="0.3">
      <c r="A13" s="1" t="s">
        <v>147</v>
      </c>
      <c r="B13" s="2" t="s">
        <v>21</v>
      </c>
      <c r="C13" s="1" t="s">
        <v>5</v>
      </c>
      <c r="D13" s="1">
        <v>23</v>
      </c>
      <c r="E13" s="1" t="s">
        <v>112</v>
      </c>
      <c r="F13" s="1" t="s">
        <v>18</v>
      </c>
      <c r="G13" s="1" t="s">
        <v>4</v>
      </c>
      <c r="H13" s="12">
        <v>74.89</v>
      </c>
      <c r="I13" s="17">
        <v>44509</v>
      </c>
      <c r="J13" s="17">
        <v>44580</v>
      </c>
      <c r="K13" s="17">
        <v>44584</v>
      </c>
      <c r="L13" s="17">
        <v>44586</v>
      </c>
      <c r="M13" s="17">
        <v>44587</v>
      </c>
      <c r="N13" s="17">
        <v>44587</v>
      </c>
      <c r="O13" s="17">
        <v>45285</v>
      </c>
      <c r="P13" s="9"/>
      <c r="R13" s="5"/>
      <c r="S13" s="6"/>
      <c r="T13" s="5"/>
      <c r="U13" s="5"/>
    </row>
    <row r="14" spans="1:21" s="10" customFormat="1" ht="33" customHeight="1" x14ac:dyDescent="0.3">
      <c r="A14" s="1" t="s">
        <v>148</v>
      </c>
      <c r="B14" s="2" t="s">
        <v>22</v>
      </c>
      <c r="C14" s="1" t="s">
        <v>5</v>
      </c>
      <c r="D14" s="1">
        <v>22</v>
      </c>
      <c r="E14" s="1" t="s">
        <v>112</v>
      </c>
      <c r="F14" s="1" t="s">
        <v>18</v>
      </c>
      <c r="G14" s="1" t="s">
        <v>4</v>
      </c>
      <c r="H14" s="12">
        <v>69.25</v>
      </c>
      <c r="I14" s="17">
        <v>44509</v>
      </c>
      <c r="J14" s="17">
        <v>44558</v>
      </c>
      <c r="K14" s="17">
        <v>44619</v>
      </c>
      <c r="L14" s="17">
        <v>44620</v>
      </c>
      <c r="M14" s="17">
        <v>44622</v>
      </c>
      <c r="N14" s="17">
        <v>44622</v>
      </c>
      <c r="O14" s="17">
        <v>45291</v>
      </c>
      <c r="P14" s="9"/>
      <c r="R14" s="5"/>
      <c r="S14" s="6"/>
      <c r="T14" s="5"/>
      <c r="U14" s="5"/>
    </row>
    <row r="15" spans="1:21" s="20" customFormat="1" ht="27" customHeight="1" x14ac:dyDescent="0.3">
      <c r="A15" s="11" t="s">
        <v>149</v>
      </c>
      <c r="B15" s="13" t="s">
        <v>31</v>
      </c>
      <c r="C15" s="11" t="s">
        <v>5</v>
      </c>
      <c r="D15" s="11">
        <v>26</v>
      </c>
      <c r="E15" s="11" t="s">
        <v>113</v>
      </c>
      <c r="F15" s="11" t="s">
        <v>18</v>
      </c>
      <c r="G15" s="11" t="s">
        <v>4</v>
      </c>
      <c r="H15" s="12">
        <v>70.56</v>
      </c>
      <c r="I15" s="18">
        <v>44460</v>
      </c>
      <c r="J15" s="18">
        <v>44476</v>
      </c>
      <c r="K15" s="18">
        <v>44486</v>
      </c>
      <c r="L15" s="18">
        <v>44490</v>
      </c>
      <c r="M15" s="18">
        <v>44493</v>
      </c>
      <c r="N15" s="18">
        <f>M15</f>
        <v>44493</v>
      </c>
      <c r="O15" s="18">
        <v>45283</v>
      </c>
      <c r="P15" s="19"/>
      <c r="R15" s="21"/>
      <c r="S15" s="22"/>
      <c r="T15" s="21"/>
      <c r="U15" s="21"/>
    </row>
    <row r="16" spans="1:21" s="10" customFormat="1" ht="30.75" customHeight="1" x14ac:dyDescent="0.3">
      <c r="A16" s="1" t="s">
        <v>6</v>
      </c>
      <c r="B16" s="2" t="s">
        <v>64</v>
      </c>
      <c r="C16" s="1" t="s">
        <v>5</v>
      </c>
      <c r="D16" s="1">
        <v>6</v>
      </c>
      <c r="E16" s="1" t="s">
        <v>150</v>
      </c>
      <c r="F16" s="1" t="s">
        <v>18</v>
      </c>
      <c r="G16" s="1" t="s">
        <v>4</v>
      </c>
      <c r="H16" s="12">
        <v>13.98</v>
      </c>
      <c r="I16" s="17">
        <v>44528</v>
      </c>
      <c r="J16" s="17">
        <v>44542</v>
      </c>
      <c r="K16" s="17">
        <v>44542</v>
      </c>
      <c r="L16" s="17">
        <v>44565</v>
      </c>
      <c r="M16" s="17">
        <v>44567</v>
      </c>
      <c r="N16" s="17">
        <v>44570</v>
      </c>
      <c r="O16" s="17">
        <v>44750</v>
      </c>
      <c r="P16" s="9"/>
      <c r="R16" s="5"/>
      <c r="S16" s="6"/>
      <c r="T16" s="5"/>
      <c r="U16" s="5"/>
    </row>
    <row r="17" spans="1:21" s="10" customFormat="1" ht="29.25" customHeight="1" x14ac:dyDescent="0.3">
      <c r="A17" s="1" t="s">
        <v>114</v>
      </c>
      <c r="B17" s="2" t="s">
        <v>75</v>
      </c>
      <c r="C17" s="1" t="s">
        <v>5</v>
      </c>
      <c r="D17" s="1">
        <v>31</v>
      </c>
      <c r="E17" s="1" t="s">
        <v>113</v>
      </c>
      <c r="F17" s="1" t="s">
        <v>18</v>
      </c>
      <c r="G17" s="1" t="s">
        <v>4</v>
      </c>
      <c r="H17" s="12">
        <v>68.77</v>
      </c>
      <c r="I17" s="17">
        <v>44318</v>
      </c>
      <c r="J17" s="17">
        <v>44325</v>
      </c>
      <c r="K17" s="17">
        <v>44335</v>
      </c>
      <c r="L17" s="17">
        <v>44339</v>
      </c>
      <c r="M17" s="17">
        <v>44343</v>
      </c>
      <c r="N17" s="17">
        <v>44348</v>
      </c>
      <c r="O17" s="17">
        <v>45291</v>
      </c>
      <c r="P17" s="9"/>
      <c r="R17" s="5"/>
      <c r="S17" s="6"/>
      <c r="T17" s="5"/>
      <c r="U17" s="5"/>
    </row>
    <row r="18" spans="1:21" s="10" customFormat="1" ht="29.25" customHeight="1" x14ac:dyDescent="0.3">
      <c r="A18" s="1" t="s">
        <v>71</v>
      </c>
      <c r="B18" s="2" t="s">
        <v>99</v>
      </c>
      <c r="C18" s="1" t="s">
        <v>5</v>
      </c>
      <c r="D18" s="1">
        <v>21</v>
      </c>
      <c r="E18" s="1" t="s">
        <v>112</v>
      </c>
      <c r="F18" s="1" t="s">
        <v>18</v>
      </c>
      <c r="G18" s="1" t="s">
        <v>4</v>
      </c>
      <c r="H18" s="12">
        <v>48.79</v>
      </c>
      <c r="I18" s="17">
        <v>43868</v>
      </c>
      <c r="J18" s="17">
        <v>44629</v>
      </c>
      <c r="K18" s="17">
        <v>44633</v>
      </c>
      <c r="L18" s="17">
        <v>44636</v>
      </c>
      <c r="M18" s="17">
        <v>44641</v>
      </c>
      <c r="N18" s="17">
        <f>M18</f>
        <v>44641</v>
      </c>
      <c r="O18" s="17">
        <v>45280</v>
      </c>
      <c r="P18" s="9"/>
      <c r="R18" s="5"/>
      <c r="S18" s="6"/>
      <c r="T18" s="5"/>
      <c r="U18" s="5"/>
    </row>
    <row r="19" spans="1:21" s="10" customFormat="1" ht="30.75" customHeight="1" x14ac:dyDescent="0.3">
      <c r="A19" s="1" t="s">
        <v>72</v>
      </c>
      <c r="B19" s="2" t="s">
        <v>151</v>
      </c>
      <c r="C19" s="1" t="s">
        <v>5</v>
      </c>
      <c r="D19" s="1">
        <v>27</v>
      </c>
      <c r="E19" s="1" t="s">
        <v>113</v>
      </c>
      <c r="F19" s="1" t="s">
        <v>18</v>
      </c>
      <c r="G19" s="1" t="s">
        <v>4</v>
      </c>
      <c r="H19" s="12">
        <v>73.13</v>
      </c>
      <c r="I19" s="17">
        <v>44453</v>
      </c>
      <c r="J19" s="17">
        <v>44461</v>
      </c>
      <c r="K19" s="17">
        <v>44469</v>
      </c>
      <c r="L19" s="17">
        <v>44474</v>
      </c>
      <c r="M19" s="17">
        <v>44475</v>
      </c>
      <c r="N19" s="17">
        <f>M19</f>
        <v>44475</v>
      </c>
      <c r="O19" s="17">
        <v>45291</v>
      </c>
      <c r="P19" s="9"/>
      <c r="R19" s="5"/>
      <c r="S19" s="6"/>
      <c r="T19" s="5"/>
      <c r="U19" s="5"/>
    </row>
    <row r="20" spans="1:21" s="10" customFormat="1" ht="33" customHeight="1" x14ac:dyDescent="0.3">
      <c r="A20" s="1" t="s">
        <v>73</v>
      </c>
      <c r="B20" s="2" t="s">
        <v>74</v>
      </c>
      <c r="C20" s="1" t="s">
        <v>5</v>
      </c>
      <c r="D20" s="1" t="s">
        <v>152</v>
      </c>
      <c r="E20" s="1" t="s">
        <v>113</v>
      </c>
      <c r="F20" s="1" t="s">
        <v>18</v>
      </c>
      <c r="G20" s="1" t="s">
        <v>4</v>
      </c>
      <c r="H20" s="12">
        <v>48.84</v>
      </c>
      <c r="I20" s="17">
        <v>44524</v>
      </c>
      <c r="J20" s="17">
        <v>44553</v>
      </c>
      <c r="K20" s="17">
        <v>44588</v>
      </c>
      <c r="L20" s="17">
        <v>44592</v>
      </c>
      <c r="M20" s="17">
        <v>44599</v>
      </c>
      <c r="N20" s="17">
        <f>M20</f>
        <v>44599</v>
      </c>
      <c r="O20" s="17">
        <v>45291</v>
      </c>
      <c r="P20" s="9"/>
      <c r="R20" s="5"/>
      <c r="S20" s="6"/>
      <c r="T20" s="5"/>
      <c r="U20" s="5"/>
    </row>
    <row r="21" spans="1:21" s="10" customFormat="1" ht="39.75" customHeight="1" x14ac:dyDescent="0.3">
      <c r="A21" s="1" t="s">
        <v>8</v>
      </c>
      <c r="B21" s="2" t="s">
        <v>108</v>
      </c>
      <c r="C21" s="1" t="s">
        <v>2</v>
      </c>
      <c r="D21" s="1" t="s">
        <v>3</v>
      </c>
      <c r="E21" s="1" t="s">
        <v>153</v>
      </c>
      <c r="F21" s="1" t="s">
        <v>18</v>
      </c>
      <c r="G21" s="1" t="s">
        <v>4</v>
      </c>
      <c r="H21" s="12">
        <v>66.81</v>
      </c>
      <c r="I21" s="17">
        <v>44565</v>
      </c>
      <c r="J21" s="17">
        <v>44602</v>
      </c>
      <c r="K21" s="17">
        <v>44609</v>
      </c>
      <c r="L21" s="17">
        <v>44615</v>
      </c>
      <c r="M21" s="17">
        <v>44616</v>
      </c>
      <c r="N21" s="17">
        <v>44621</v>
      </c>
      <c r="O21" s="17">
        <v>44804</v>
      </c>
      <c r="P21" s="9"/>
      <c r="R21" s="5"/>
      <c r="S21" s="6"/>
      <c r="T21" s="5"/>
      <c r="U21" s="5"/>
    </row>
    <row r="22" spans="1:21" ht="46.5" customHeight="1" x14ac:dyDescent="0.35">
      <c r="A22" s="1" t="s">
        <v>9</v>
      </c>
      <c r="B22" s="2" t="s">
        <v>56</v>
      </c>
      <c r="C22" s="1" t="s">
        <v>2</v>
      </c>
      <c r="D22" s="1" t="s">
        <v>3</v>
      </c>
      <c r="E22" s="1" t="s">
        <v>153</v>
      </c>
      <c r="F22" s="1" t="s">
        <v>18</v>
      </c>
      <c r="G22" s="1" t="s">
        <v>4</v>
      </c>
      <c r="H22" s="12">
        <v>24.54</v>
      </c>
      <c r="I22" s="17">
        <v>44322</v>
      </c>
      <c r="J22" s="17">
        <v>44362</v>
      </c>
      <c r="K22" s="17">
        <v>44416</v>
      </c>
      <c r="L22" s="17">
        <v>44424</v>
      </c>
      <c r="M22" s="17">
        <v>44440</v>
      </c>
      <c r="N22" s="17">
        <f>M22</f>
        <v>44440</v>
      </c>
      <c r="O22" s="17">
        <v>45230</v>
      </c>
    </row>
    <row r="23" spans="1:21" s="10" customFormat="1" ht="28.5" customHeight="1" x14ac:dyDescent="0.3">
      <c r="A23" s="1" t="s">
        <v>90</v>
      </c>
      <c r="B23" s="2" t="s">
        <v>107</v>
      </c>
      <c r="C23" s="1" t="s">
        <v>2</v>
      </c>
      <c r="D23" s="1" t="s">
        <v>3</v>
      </c>
      <c r="E23" s="1" t="s">
        <v>103</v>
      </c>
      <c r="F23" s="1" t="s">
        <v>18</v>
      </c>
      <c r="G23" s="1" t="s">
        <v>4</v>
      </c>
      <c r="H23" s="12">
        <v>24.22</v>
      </c>
      <c r="I23" s="17">
        <v>44292</v>
      </c>
      <c r="J23" s="17">
        <v>44362</v>
      </c>
      <c r="K23" s="17">
        <v>44538</v>
      </c>
      <c r="L23" s="17">
        <v>44539</v>
      </c>
      <c r="M23" s="17">
        <v>44543</v>
      </c>
      <c r="N23" s="17">
        <v>44197</v>
      </c>
      <c r="O23" s="17">
        <v>44721</v>
      </c>
      <c r="P23" s="9"/>
      <c r="R23" s="5"/>
      <c r="S23" s="6"/>
      <c r="T23" s="5"/>
      <c r="U23" s="5"/>
    </row>
    <row r="24" spans="1:21" s="10" customFormat="1" ht="44.25" customHeight="1" x14ac:dyDescent="0.3">
      <c r="A24" s="1" t="s">
        <v>154</v>
      </c>
      <c r="B24" s="2" t="s">
        <v>155</v>
      </c>
      <c r="C24" s="1" t="s">
        <v>2</v>
      </c>
      <c r="D24" s="1" t="s">
        <v>3</v>
      </c>
      <c r="E24" s="1" t="s">
        <v>103</v>
      </c>
      <c r="F24" s="1" t="s">
        <v>18</v>
      </c>
      <c r="G24" s="1" t="s">
        <v>57</v>
      </c>
      <c r="H24" s="12">
        <v>600</v>
      </c>
      <c r="I24" s="18">
        <v>44627</v>
      </c>
      <c r="J24" s="18">
        <v>44747</v>
      </c>
      <c r="K24" s="18">
        <f>J24+60</f>
        <v>44807</v>
      </c>
      <c r="L24" s="18">
        <f t="shared" ref="L24:M25" si="0">K24+7</f>
        <v>44814</v>
      </c>
      <c r="M24" s="18">
        <f t="shared" si="0"/>
        <v>44821</v>
      </c>
      <c r="N24" s="18">
        <f>M24+3</f>
        <v>44824</v>
      </c>
      <c r="O24" s="18">
        <v>45291</v>
      </c>
      <c r="P24" s="9"/>
      <c r="R24" s="5"/>
      <c r="S24" s="6"/>
      <c r="T24" s="5"/>
      <c r="U24" s="5"/>
    </row>
    <row r="25" spans="1:21" s="10" customFormat="1" ht="28.5" customHeight="1" x14ac:dyDescent="0.3">
      <c r="A25" s="1" t="s">
        <v>156</v>
      </c>
      <c r="B25" s="2" t="s">
        <v>157</v>
      </c>
      <c r="C25" s="1" t="s">
        <v>2</v>
      </c>
      <c r="D25" s="1" t="s">
        <v>3</v>
      </c>
      <c r="E25" s="1" t="s">
        <v>103</v>
      </c>
      <c r="F25" s="1" t="s">
        <v>18</v>
      </c>
      <c r="G25" s="1" t="s">
        <v>57</v>
      </c>
      <c r="H25" s="12">
        <v>100</v>
      </c>
      <c r="I25" s="18">
        <v>44479</v>
      </c>
      <c r="J25" s="18">
        <v>44619</v>
      </c>
      <c r="K25" s="18">
        <v>44623</v>
      </c>
      <c r="L25" s="18">
        <v>44788</v>
      </c>
      <c r="M25" s="18">
        <f t="shared" si="0"/>
        <v>44795</v>
      </c>
      <c r="N25" s="18">
        <v>44805</v>
      </c>
      <c r="O25" s="18">
        <f>N25+365</f>
        <v>45170</v>
      </c>
      <c r="P25" s="9"/>
      <c r="R25" s="5"/>
      <c r="S25" s="6"/>
      <c r="T25" s="5"/>
      <c r="U25" s="5"/>
    </row>
    <row r="26" spans="1:21" s="20" customFormat="1" ht="37.5" customHeight="1" x14ac:dyDescent="0.3">
      <c r="A26" s="23" t="s">
        <v>158</v>
      </c>
      <c r="B26" s="24" t="s">
        <v>159</v>
      </c>
      <c r="C26" s="23" t="s">
        <v>2</v>
      </c>
      <c r="D26" s="23" t="s">
        <v>3</v>
      </c>
      <c r="E26" s="23" t="s">
        <v>103</v>
      </c>
      <c r="F26" s="23" t="s">
        <v>18</v>
      </c>
      <c r="G26" s="23" t="s">
        <v>57</v>
      </c>
      <c r="H26" s="25">
        <v>300</v>
      </c>
      <c r="I26" s="26">
        <v>44628</v>
      </c>
      <c r="J26" s="26">
        <v>44725</v>
      </c>
      <c r="K26" s="26">
        <v>44804</v>
      </c>
      <c r="L26" s="26">
        <f>K26+7</f>
        <v>44811</v>
      </c>
      <c r="M26" s="26">
        <f>L26+7</f>
        <v>44818</v>
      </c>
      <c r="N26" s="26">
        <v>44818</v>
      </c>
      <c r="O26" s="26">
        <v>45291</v>
      </c>
      <c r="P26" s="19"/>
      <c r="R26" s="21"/>
      <c r="S26" s="22"/>
      <c r="T26" s="21"/>
      <c r="U26" s="21"/>
    </row>
    <row r="27" spans="1:21" s="20" customFormat="1" ht="37.5" customHeight="1" x14ac:dyDescent="0.3">
      <c r="A27" s="1" t="s">
        <v>160</v>
      </c>
      <c r="B27" s="13" t="s">
        <v>161</v>
      </c>
      <c r="C27" s="11" t="s">
        <v>2</v>
      </c>
      <c r="D27" s="11" t="s">
        <v>3</v>
      </c>
      <c r="E27" s="11" t="s">
        <v>153</v>
      </c>
      <c r="F27" s="11" t="s">
        <v>18</v>
      </c>
      <c r="G27" s="11" t="s">
        <v>57</v>
      </c>
      <c r="H27" s="12">
        <v>700</v>
      </c>
      <c r="I27" s="18">
        <v>44788</v>
      </c>
      <c r="J27" s="18">
        <f>I27+28</f>
        <v>44816</v>
      </c>
      <c r="K27" s="18">
        <f>J27+21</f>
        <v>44837</v>
      </c>
      <c r="L27" s="18">
        <f>K27+7</f>
        <v>44844</v>
      </c>
      <c r="M27" s="18">
        <f>L27+7</f>
        <v>44851</v>
      </c>
      <c r="N27" s="18">
        <f>M27+28</f>
        <v>44879</v>
      </c>
      <c r="O27" s="18">
        <f>N27+180</f>
        <v>45059</v>
      </c>
      <c r="P27" s="19"/>
      <c r="R27" s="21"/>
      <c r="S27" s="22"/>
      <c r="T27" s="21"/>
      <c r="U27" s="21"/>
    </row>
    <row r="28" spans="1:21" s="20" customFormat="1" ht="37.5" customHeight="1" x14ac:dyDescent="0.3">
      <c r="A28" s="1" t="s">
        <v>185</v>
      </c>
      <c r="B28" s="13" t="s">
        <v>161</v>
      </c>
      <c r="C28" s="11" t="s">
        <v>2</v>
      </c>
      <c r="D28" s="11" t="s">
        <v>3</v>
      </c>
      <c r="E28" s="11" t="s">
        <v>153</v>
      </c>
      <c r="F28" s="11" t="s">
        <v>18</v>
      </c>
      <c r="G28" s="11" t="s">
        <v>57</v>
      </c>
      <c r="H28" s="12">
        <v>700</v>
      </c>
      <c r="I28" s="18">
        <v>44798</v>
      </c>
      <c r="J28" s="18">
        <f t="shared" ref="J28:J30" si="1">I28+28</f>
        <v>44826</v>
      </c>
      <c r="K28" s="18">
        <f t="shared" ref="K28:K30" si="2">J28+21</f>
        <v>44847</v>
      </c>
      <c r="L28" s="18">
        <f t="shared" ref="L28:M28" si="3">K28+7</f>
        <v>44854</v>
      </c>
      <c r="M28" s="18">
        <f t="shared" si="3"/>
        <v>44861</v>
      </c>
      <c r="N28" s="18">
        <f t="shared" ref="N28:N30" si="4">M28+28</f>
        <v>44889</v>
      </c>
      <c r="O28" s="18">
        <f t="shared" ref="O28:O30" si="5">N28+180</f>
        <v>45069</v>
      </c>
      <c r="P28" s="19"/>
      <c r="R28" s="21"/>
      <c r="S28" s="22"/>
      <c r="T28" s="21"/>
      <c r="U28" s="21"/>
    </row>
    <row r="29" spans="1:21" s="20" customFormat="1" ht="37.5" customHeight="1" x14ac:dyDescent="0.3">
      <c r="A29" s="1" t="s">
        <v>186</v>
      </c>
      <c r="B29" s="13" t="s">
        <v>161</v>
      </c>
      <c r="C29" s="11" t="s">
        <v>2</v>
      </c>
      <c r="D29" s="11" t="s">
        <v>3</v>
      </c>
      <c r="E29" s="11" t="s">
        <v>153</v>
      </c>
      <c r="F29" s="11" t="s">
        <v>18</v>
      </c>
      <c r="G29" s="11" t="s">
        <v>57</v>
      </c>
      <c r="H29" s="12">
        <v>700</v>
      </c>
      <c r="I29" s="18">
        <v>44805</v>
      </c>
      <c r="J29" s="18">
        <f t="shared" si="1"/>
        <v>44833</v>
      </c>
      <c r="K29" s="18">
        <f t="shared" si="2"/>
        <v>44854</v>
      </c>
      <c r="L29" s="18">
        <f t="shared" ref="L29:M29" si="6">K29+7</f>
        <v>44861</v>
      </c>
      <c r="M29" s="18">
        <f t="shared" si="6"/>
        <v>44868</v>
      </c>
      <c r="N29" s="18">
        <f t="shared" si="4"/>
        <v>44896</v>
      </c>
      <c r="O29" s="18">
        <f t="shared" si="5"/>
        <v>45076</v>
      </c>
      <c r="P29" s="19"/>
      <c r="R29" s="21"/>
      <c r="S29" s="22"/>
      <c r="T29" s="21"/>
      <c r="U29" s="21"/>
    </row>
    <row r="30" spans="1:21" s="20" customFormat="1" ht="37.5" customHeight="1" x14ac:dyDescent="0.3">
      <c r="A30" s="1" t="s">
        <v>187</v>
      </c>
      <c r="B30" s="13" t="s">
        <v>161</v>
      </c>
      <c r="C30" s="11" t="s">
        <v>2</v>
      </c>
      <c r="D30" s="11" t="s">
        <v>3</v>
      </c>
      <c r="E30" s="11" t="s">
        <v>153</v>
      </c>
      <c r="F30" s="11" t="s">
        <v>18</v>
      </c>
      <c r="G30" s="11" t="s">
        <v>57</v>
      </c>
      <c r="H30" s="12">
        <v>700</v>
      </c>
      <c r="I30" s="18">
        <v>44819</v>
      </c>
      <c r="J30" s="18">
        <f t="shared" si="1"/>
        <v>44847</v>
      </c>
      <c r="K30" s="18">
        <f t="shared" si="2"/>
        <v>44868</v>
      </c>
      <c r="L30" s="18">
        <f t="shared" ref="L30:M30" si="7">K30+7</f>
        <v>44875</v>
      </c>
      <c r="M30" s="18">
        <f t="shared" si="7"/>
        <v>44882</v>
      </c>
      <c r="N30" s="18">
        <f t="shared" si="4"/>
        <v>44910</v>
      </c>
      <c r="O30" s="18">
        <f t="shared" si="5"/>
        <v>45090</v>
      </c>
      <c r="P30" s="19"/>
      <c r="R30" s="21"/>
      <c r="S30" s="22"/>
      <c r="T30" s="21"/>
      <c r="U30" s="21"/>
    </row>
    <row r="31" spans="1:21" s="20" customFormat="1" ht="37.5" customHeight="1" x14ac:dyDescent="0.3">
      <c r="A31" s="1" t="s">
        <v>188</v>
      </c>
      <c r="B31" s="13" t="s">
        <v>161</v>
      </c>
      <c r="C31" s="11" t="s">
        <v>2</v>
      </c>
      <c r="D31" s="11" t="s">
        <v>3</v>
      </c>
      <c r="E31" s="11" t="s">
        <v>153</v>
      </c>
      <c r="F31" s="11" t="s">
        <v>18</v>
      </c>
      <c r="G31" s="11" t="s">
        <v>57</v>
      </c>
      <c r="H31" s="12">
        <v>700</v>
      </c>
      <c r="I31" s="18">
        <v>44834</v>
      </c>
      <c r="J31" s="18">
        <f>I31+28</f>
        <v>44862</v>
      </c>
      <c r="K31" s="18">
        <f>J31+21</f>
        <v>44883</v>
      </c>
      <c r="L31" s="18">
        <f t="shared" ref="L31:M38" si="8">K31+7</f>
        <v>44890</v>
      </c>
      <c r="M31" s="18">
        <f t="shared" si="8"/>
        <v>44897</v>
      </c>
      <c r="N31" s="18">
        <f>M31+28</f>
        <v>44925</v>
      </c>
      <c r="O31" s="18">
        <f>N31+180</f>
        <v>45105</v>
      </c>
      <c r="P31" s="19"/>
      <c r="R31" s="21"/>
      <c r="S31" s="22"/>
      <c r="T31" s="21"/>
      <c r="U31" s="21"/>
    </row>
    <row r="32" spans="1:21" s="20" customFormat="1" ht="37.5" customHeight="1" x14ac:dyDescent="0.3">
      <c r="A32" s="1" t="s">
        <v>163</v>
      </c>
      <c r="B32" s="2" t="s">
        <v>66</v>
      </c>
      <c r="C32" s="1" t="s">
        <v>5</v>
      </c>
      <c r="D32" s="1">
        <v>17</v>
      </c>
      <c r="E32" s="11" t="s">
        <v>113</v>
      </c>
      <c r="F32" s="1" t="s">
        <v>18</v>
      </c>
      <c r="G32" s="1" t="s">
        <v>4</v>
      </c>
      <c r="H32" s="12">
        <f>2.3*D32</f>
        <v>39.099999999999994</v>
      </c>
      <c r="I32" s="18">
        <v>44805</v>
      </c>
      <c r="J32" s="18">
        <f t="shared" ref="J32:J38" si="9">I32+14</f>
        <v>44819</v>
      </c>
      <c r="K32" s="18">
        <f>J32+21</f>
        <v>44840</v>
      </c>
      <c r="L32" s="18">
        <f t="shared" si="8"/>
        <v>44847</v>
      </c>
      <c r="M32" s="18">
        <f t="shared" si="8"/>
        <v>44854</v>
      </c>
      <c r="N32" s="18">
        <f>M32+28</f>
        <v>44882</v>
      </c>
      <c r="O32" s="18">
        <f>N32+409</f>
        <v>45291</v>
      </c>
      <c r="P32" s="19"/>
      <c r="R32" s="21"/>
      <c r="S32" s="22"/>
      <c r="T32" s="21"/>
      <c r="U32" s="21"/>
    </row>
    <row r="33" spans="1:21" s="20" customFormat="1" ht="37.5" customHeight="1" x14ac:dyDescent="0.3">
      <c r="A33" s="1" t="s">
        <v>33</v>
      </c>
      <c r="B33" s="2" t="s">
        <v>70</v>
      </c>
      <c r="C33" s="1" t="s">
        <v>5</v>
      </c>
      <c r="D33" s="1">
        <v>17</v>
      </c>
      <c r="E33" s="1" t="s">
        <v>113</v>
      </c>
      <c r="F33" s="1" t="s">
        <v>18</v>
      </c>
      <c r="G33" s="1" t="s">
        <v>4</v>
      </c>
      <c r="H33" s="12">
        <f>2.85*D33</f>
        <v>48.45</v>
      </c>
      <c r="I33" s="18">
        <v>44866</v>
      </c>
      <c r="J33" s="18">
        <f t="shared" si="9"/>
        <v>44880</v>
      </c>
      <c r="K33" s="18">
        <f>J33+21</f>
        <v>44901</v>
      </c>
      <c r="L33" s="18">
        <f t="shared" si="8"/>
        <v>44908</v>
      </c>
      <c r="M33" s="18">
        <f t="shared" si="8"/>
        <v>44915</v>
      </c>
      <c r="N33" s="18">
        <f>M33+28</f>
        <v>44943</v>
      </c>
      <c r="O33" s="18">
        <f>N33+348</f>
        <v>45291</v>
      </c>
      <c r="P33" s="19"/>
      <c r="R33" s="21"/>
      <c r="S33" s="22"/>
      <c r="T33" s="21"/>
      <c r="U33" s="21"/>
    </row>
    <row r="34" spans="1:21" s="20" customFormat="1" ht="37.5" customHeight="1" x14ac:dyDescent="0.3">
      <c r="A34" s="1" t="s">
        <v>63</v>
      </c>
      <c r="B34" s="2" t="s">
        <v>85</v>
      </c>
      <c r="C34" s="1" t="s">
        <v>2</v>
      </c>
      <c r="D34" s="1" t="s">
        <v>3</v>
      </c>
      <c r="E34" s="1" t="s">
        <v>7</v>
      </c>
      <c r="F34" s="1" t="s">
        <v>18</v>
      </c>
      <c r="G34" s="1" t="s">
        <v>57</v>
      </c>
      <c r="H34" s="3">
        <v>400</v>
      </c>
      <c r="I34" s="18">
        <v>44805</v>
      </c>
      <c r="J34" s="18">
        <f t="shared" si="9"/>
        <v>44819</v>
      </c>
      <c r="K34" s="18">
        <f>J34+30</f>
        <v>44849</v>
      </c>
      <c r="L34" s="18">
        <f>K34+60</f>
        <v>44909</v>
      </c>
      <c r="M34" s="18">
        <f t="shared" si="8"/>
        <v>44916</v>
      </c>
      <c r="N34" s="18">
        <f>M34</f>
        <v>44916</v>
      </c>
      <c r="O34" s="18">
        <f>N34+360+15</f>
        <v>45291</v>
      </c>
      <c r="P34" s="19"/>
      <c r="R34" s="21"/>
      <c r="S34" s="22"/>
      <c r="T34" s="21"/>
      <c r="U34" s="21"/>
    </row>
    <row r="35" spans="1:21" s="20" customFormat="1" ht="37.5" customHeight="1" x14ac:dyDescent="0.3">
      <c r="A35" s="1" t="s">
        <v>10</v>
      </c>
      <c r="B35" s="2" t="s">
        <v>189</v>
      </c>
      <c r="C35" s="1" t="s">
        <v>2</v>
      </c>
      <c r="D35" s="1" t="s">
        <v>3</v>
      </c>
      <c r="E35" s="1" t="s">
        <v>153</v>
      </c>
      <c r="F35" s="1" t="s">
        <v>18</v>
      </c>
      <c r="G35" s="1" t="s">
        <v>4</v>
      </c>
      <c r="H35" s="12">
        <v>70</v>
      </c>
      <c r="I35" s="18">
        <v>44805</v>
      </c>
      <c r="J35" s="18">
        <f t="shared" si="9"/>
        <v>44819</v>
      </c>
      <c r="K35" s="18">
        <f>J35+30</f>
        <v>44849</v>
      </c>
      <c r="L35" s="18">
        <f>K35+60</f>
        <v>44909</v>
      </c>
      <c r="M35" s="18">
        <f t="shared" si="8"/>
        <v>44916</v>
      </c>
      <c r="N35" s="18">
        <f>M35</f>
        <v>44916</v>
      </c>
      <c r="O35" s="18">
        <f>N35+180+11</f>
        <v>45107</v>
      </c>
      <c r="P35" s="19"/>
      <c r="R35" s="21"/>
      <c r="S35" s="22"/>
      <c r="T35" s="21"/>
      <c r="U35" s="21"/>
    </row>
    <row r="36" spans="1:21" s="20" customFormat="1" ht="37.5" customHeight="1" x14ac:dyDescent="0.3">
      <c r="A36" s="1" t="s">
        <v>91</v>
      </c>
      <c r="B36" s="2" t="s">
        <v>190</v>
      </c>
      <c r="C36" s="1" t="s">
        <v>2</v>
      </c>
      <c r="D36" s="1" t="s">
        <v>3</v>
      </c>
      <c r="E36" s="1" t="s">
        <v>153</v>
      </c>
      <c r="F36" s="1" t="s">
        <v>18</v>
      </c>
      <c r="G36" s="1" t="s">
        <v>4</v>
      </c>
      <c r="H36" s="12">
        <v>70</v>
      </c>
      <c r="I36" s="18">
        <v>44835</v>
      </c>
      <c r="J36" s="18">
        <f t="shared" si="9"/>
        <v>44849</v>
      </c>
      <c r="K36" s="18">
        <f>J36+30</f>
        <v>44879</v>
      </c>
      <c r="L36" s="18">
        <f>K36+60</f>
        <v>44939</v>
      </c>
      <c r="M36" s="18">
        <f t="shared" si="8"/>
        <v>44946</v>
      </c>
      <c r="N36" s="18">
        <f>M36</f>
        <v>44946</v>
      </c>
      <c r="O36" s="18">
        <f>N36+161</f>
        <v>45107</v>
      </c>
      <c r="P36" s="19"/>
      <c r="R36" s="21"/>
      <c r="S36" s="22"/>
      <c r="T36" s="21"/>
      <c r="U36" s="21"/>
    </row>
    <row r="37" spans="1:21" s="20" customFormat="1" ht="37.5" customHeight="1" x14ac:dyDescent="0.3">
      <c r="A37" s="1" t="s">
        <v>11</v>
      </c>
      <c r="B37" s="2" t="s">
        <v>191</v>
      </c>
      <c r="C37" s="1" t="s">
        <v>2</v>
      </c>
      <c r="D37" s="1" t="s">
        <v>3</v>
      </c>
      <c r="E37" s="1" t="s">
        <v>153</v>
      </c>
      <c r="F37" s="1" t="s">
        <v>18</v>
      </c>
      <c r="G37" s="1" t="s">
        <v>4</v>
      </c>
      <c r="H37" s="12">
        <v>70</v>
      </c>
      <c r="I37" s="18">
        <v>44805</v>
      </c>
      <c r="J37" s="18">
        <f t="shared" si="9"/>
        <v>44819</v>
      </c>
      <c r="K37" s="18">
        <f>J37+30</f>
        <v>44849</v>
      </c>
      <c r="L37" s="18">
        <f>K37+60</f>
        <v>44909</v>
      </c>
      <c r="M37" s="18">
        <f t="shared" si="8"/>
        <v>44916</v>
      </c>
      <c r="N37" s="18">
        <f>M37</f>
        <v>44916</v>
      </c>
      <c r="O37" s="18">
        <f>N37+180+11</f>
        <v>45107</v>
      </c>
      <c r="P37" s="19"/>
      <c r="R37" s="21"/>
      <c r="S37" s="22"/>
      <c r="T37" s="21"/>
      <c r="U37" s="21"/>
    </row>
    <row r="38" spans="1:21" s="20" customFormat="1" ht="47.25" customHeight="1" x14ac:dyDescent="0.3">
      <c r="A38" s="1" t="s">
        <v>12</v>
      </c>
      <c r="B38" s="2" t="s">
        <v>192</v>
      </c>
      <c r="C38" s="1" t="s">
        <v>2</v>
      </c>
      <c r="D38" s="1" t="s">
        <v>3</v>
      </c>
      <c r="E38" s="1" t="s">
        <v>153</v>
      </c>
      <c r="F38" s="1" t="s">
        <v>18</v>
      </c>
      <c r="G38" s="1" t="s">
        <v>4</v>
      </c>
      <c r="H38" s="12">
        <v>70</v>
      </c>
      <c r="I38" s="18">
        <v>44835</v>
      </c>
      <c r="J38" s="18">
        <f t="shared" si="9"/>
        <v>44849</v>
      </c>
      <c r="K38" s="18">
        <f>J38+30</f>
        <v>44879</v>
      </c>
      <c r="L38" s="18">
        <f>K38+60</f>
        <v>44939</v>
      </c>
      <c r="M38" s="18">
        <f t="shared" si="8"/>
        <v>44946</v>
      </c>
      <c r="N38" s="18">
        <f>M38</f>
        <v>44946</v>
      </c>
      <c r="O38" s="18">
        <f>N38+161</f>
        <v>45107</v>
      </c>
      <c r="P38" s="19"/>
      <c r="R38" s="21"/>
      <c r="S38" s="22"/>
      <c r="T38" s="21"/>
      <c r="U38" s="21"/>
    </row>
    <row r="39" spans="1:21" x14ac:dyDescent="0.35">
      <c r="A39" s="241" t="s">
        <v>32</v>
      </c>
      <c r="B39" s="241"/>
      <c r="C39" s="241"/>
      <c r="D39" s="241"/>
      <c r="E39" s="241"/>
      <c r="F39" s="241"/>
      <c r="G39" s="241"/>
      <c r="H39" s="27">
        <f>SUM(H4:H38)</f>
        <v>6527.45</v>
      </c>
      <c r="I39" s="242"/>
      <c r="J39" s="242"/>
      <c r="K39" s="242"/>
      <c r="L39" s="242"/>
      <c r="M39" s="242"/>
      <c r="N39" s="242"/>
      <c r="O39" s="242"/>
    </row>
    <row r="40" spans="1:21" ht="16.5" customHeight="1" x14ac:dyDescent="0.35">
      <c r="A40" s="243" t="s">
        <v>162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</row>
  </sheetData>
  <mergeCells count="13">
    <mergeCell ref="A39:G39"/>
    <mergeCell ref="I39:O39"/>
    <mergeCell ref="A40:O40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O2"/>
  </mergeCells>
  <pageMargins left="0" right="0" top="1" bottom="1.25" header="0.3" footer="0.3"/>
  <pageSetup paperSize="9" scale="7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Summary</vt:lpstr>
      <vt:lpstr>APP Goods 22-23</vt:lpstr>
      <vt:lpstr>APP Services 22-23</vt:lpstr>
      <vt:lpstr>APP Works 22-23</vt:lpstr>
      <vt:lpstr>APP Goods </vt:lpstr>
      <vt:lpstr>APP Services </vt:lpstr>
      <vt:lpstr>APP Works</vt:lpstr>
      <vt:lpstr>APP Servics 22_23</vt:lpstr>
      <vt:lpstr>'APP Goods '!Print_Area</vt:lpstr>
      <vt:lpstr>'APP Goods 22-23'!Print_Area</vt:lpstr>
      <vt:lpstr>'APP Services '!Print_Area</vt:lpstr>
      <vt:lpstr>'APP Services 22-23'!Print_Area</vt:lpstr>
      <vt:lpstr>'APP Servics 22_23'!Print_Area</vt:lpstr>
      <vt:lpstr>'APP Works'!Print_Area</vt:lpstr>
      <vt:lpstr>'APP Works 22-23'!Print_Area</vt:lpstr>
      <vt:lpstr>Summary!Print_Area</vt:lpstr>
      <vt:lpstr>'APP Goods 22-23'!Print_Titles</vt:lpstr>
      <vt:lpstr>'APP Services '!Print_Titles</vt:lpstr>
      <vt:lpstr>'APP Services 22-23'!Print_Titles</vt:lpstr>
      <vt:lpstr>'APP Servics 22_23'!Print_Titles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2025-02-05T11:12:32Z</dcterms:modified>
</cp:coreProperties>
</file>